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/>
  <mc:AlternateContent xmlns:mc="http://schemas.openxmlformats.org/markup-compatibility/2006">
    <mc:Choice Requires="x15">
      <x15ac:absPath xmlns:x15ac="http://schemas.microsoft.com/office/spreadsheetml/2010/11/ac" url="C:\Users\spicka.st\Desktop\"/>
    </mc:Choice>
  </mc:AlternateContent>
  <xr:revisionPtr revIDLastSave="0" documentId="8_{2C72070B-E3DB-42BA-B019-7FFB318BB6BA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Rekapitulace stavby" sheetId="1" r:id="rId1"/>
    <sheet name="01 - Zajištění stěn stav...." sheetId="2" r:id="rId2"/>
    <sheet name="02 - Zemní práce stav.jámy" sheetId="3" r:id="rId3"/>
    <sheet name="03 - Mikropiloty" sheetId="4" r:id="rId4"/>
    <sheet name="04 - Podbetonování nosnýc..." sheetId="5" r:id="rId5"/>
    <sheet name="05 - Spínání lany" sheetId="6" r:id="rId6"/>
    <sheet name="06 - Trhliny" sheetId="7" r:id="rId7"/>
    <sheet name="07 - Dodatečné sepnutí ob..." sheetId="8" r:id="rId8"/>
    <sheet name="08 - Vedlejší rozpočtové ..." sheetId="9" r:id="rId9"/>
  </sheets>
  <definedNames>
    <definedName name="_xlnm._FilterDatabase" localSheetId="1" hidden="1">'01 - Zajištění stěn stav....'!$C$120:$K$193</definedName>
    <definedName name="_xlnm._FilterDatabase" localSheetId="2" hidden="1">'02 - Zemní práce stav.jámy'!$C$118:$K$142</definedName>
    <definedName name="_xlnm._FilterDatabase" localSheetId="3" hidden="1">'03 - Mikropiloty'!$C$119:$K$179</definedName>
    <definedName name="_xlnm._FilterDatabase" localSheetId="4" hidden="1">'04 - Podbetonování nosnýc...'!$C$120:$K$195</definedName>
    <definedName name="_xlnm._FilterDatabase" localSheetId="5" hidden="1">'05 - Spínání lany'!$C$118:$K$139</definedName>
    <definedName name="_xlnm._FilterDatabase" localSheetId="6" hidden="1">'06 - Trhliny'!$C$118:$K$131</definedName>
    <definedName name="_xlnm._FilterDatabase" localSheetId="7" hidden="1">'07 - Dodatečné sepnutí ob...'!$C$118:$K$126</definedName>
    <definedName name="_xlnm._FilterDatabase" localSheetId="8" hidden="1">'08 - Vedlejší rozpočtové ...'!$C$120:$K$134</definedName>
    <definedName name="_xlnm.Print_Titles" localSheetId="1">'01 - Zajištění stěn stav....'!$120:$120</definedName>
    <definedName name="_xlnm.Print_Titles" localSheetId="2">'02 - Zemní práce stav.jámy'!$118:$118</definedName>
    <definedName name="_xlnm.Print_Titles" localSheetId="3">'03 - Mikropiloty'!$119:$119</definedName>
    <definedName name="_xlnm.Print_Titles" localSheetId="4">'04 - Podbetonování nosnýc...'!$120:$120</definedName>
    <definedName name="_xlnm.Print_Titles" localSheetId="5">'05 - Spínání lany'!$118:$118</definedName>
    <definedName name="_xlnm.Print_Titles" localSheetId="6">'06 - Trhliny'!$118:$118</definedName>
    <definedName name="_xlnm.Print_Titles" localSheetId="7">'07 - Dodatečné sepnutí ob...'!$118:$118</definedName>
    <definedName name="_xlnm.Print_Titles" localSheetId="8">'08 - Vedlejší rozpočtové ...'!$120:$120</definedName>
    <definedName name="_xlnm.Print_Titles" localSheetId="0">'Rekapitulace stavby'!$92:$92</definedName>
    <definedName name="_xlnm.Print_Area" localSheetId="1">'01 - Zajištění stěn stav....'!$C$4:$J$76,'01 - Zajištění stěn stav....'!$C$82:$J$102,'01 - Zajištění stěn stav....'!$C$108:$J$193</definedName>
    <definedName name="_xlnm.Print_Area" localSheetId="2">'02 - Zemní práce stav.jámy'!$C$4:$J$76,'02 - Zemní práce stav.jámy'!$C$82:$J$100,'02 - Zemní práce stav.jámy'!$C$106:$J$142</definedName>
    <definedName name="_xlnm.Print_Area" localSheetId="3">'03 - Mikropiloty'!$C$4:$J$76,'03 - Mikropiloty'!$C$82:$J$101,'03 - Mikropiloty'!$C$107:$J$179</definedName>
    <definedName name="_xlnm.Print_Area" localSheetId="4">'04 - Podbetonování nosnýc...'!$C$4:$J$76,'04 - Podbetonování nosnýc...'!$C$82:$J$102,'04 - Podbetonování nosnýc...'!$C$108:$J$195</definedName>
    <definedName name="_xlnm.Print_Area" localSheetId="5">'05 - Spínání lany'!$C$4:$J$76,'05 - Spínání lany'!$C$82:$J$100,'05 - Spínání lany'!$C$106:$J$139</definedName>
    <definedName name="_xlnm.Print_Area" localSheetId="6">'06 - Trhliny'!$C$4:$J$76,'06 - Trhliny'!$C$82:$J$100,'06 - Trhliny'!$C$106:$J$131</definedName>
    <definedName name="_xlnm.Print_Area" localSheetId="7">'07 - Dodatečné sepnutí ob...'!$C$4:$J$76,'07 - Dodatečné sepnutí ob...'!$C$82:$J$100,'07 - Dodatečné sepnutí ob...'!$C$106:$J$126</definedName>
    <definedName name="_xlnm.Print_Area" localSheetId="8">'08 - Vedlejší rozpočtové ...'!$C$4:$J$76,'08 - Vedlejší rozpočtové ...'!$C$82:$J$102,'08 - Vedlejší rozpočtové ...'!$C$108:$J$134</definedName>
    <definedName name="_xlnm.Print_Area" localSheetId="0">'Rekapitulace stavby'!$D$4:$AO$76,'Rekapitulace stavby'!$C$82:$AQ$103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9" l="1"/>
  <c r="J36" i="9"/>
  <c r="AY102" i="1"/>
  <c r="J35" i="9"/>
  <c r="AX102" i="1"/>
  <c r="BI132" i="9"/>
  <c r="BH132" i="9"/>
  <c r="BG132" i="9"/>
  <c r="BF132" i="9"/>
  <c r="T132" i="9"/>
  <c r="T131" i="9" s="1"/>
  <c r="R132" i="9"/>
  <c r="R131" i="9"/>
  <c r="P132" i="9"/>
  <c r="P131" i="9" s="1"/>
  <c r="BI130" i="9"/>
  <c r="BH130" i="9"/>
  <c r="BG130" i="9"/>
  <c r="BF130" i="9"/>
  <c r="T130" i="9"/>
  <c r="T129" i="9"/>
  <c r="R130" i="9"/>
  <c r="R129" i="9" s="1"/>
  <c r="P130" i="9"/>
  <c r="P129" i="9"/>
  <c r="BI128" i="9"/>
  <c r="BH128" i="9"/>
  <c r="BG128" i="9"/>
  <c r="BF128" i="9"/>
  <c r="T128" i="9"/>
  <c r="R128" i="9"/>
  <c r="P128" i="9"/>
  <c r="BI127" i="9"/>
  <c r="BH127" i="9"/>
  <c r="BG127" i="9"/>
  <c r="BF127" i="9"/>
  <c r="T127" i="9"/>
  <c r="R127" i="9"/>
  <c r="P127" i="9"/>
  <c r="BI124" i="9"/>
  <c r="BH124" i="9"/>
  <c r="BG124" i="9"/>
  <c r="BF124" i="9"/>
  <c r="T124" i="9"/>
  <c r="T123" i="9"/>
  <c r="R124" i="9"/>
  <c r="R123" i="9" s="1"/>
  <c r="P124" i="9"/>
  <c r="P123" i="9"/>
  <c r="F118" i="9"/>
  <c r="J117" i="9"/>
  <c r="F117" i="9"/>
  <c r="F115" i="9"/>
  <c r="E113" i="9"/>
  <c r="F92" i="9"/>
  <c r="J91" i="9"/>
  <c r="F91" i="9"/>
  <c r="F89" i="9"/>
  <c r="E87" i="9"/>
  <c r="J24" i="9"/>
  <c r="E24" i="9"/>
  <c r="J92" i="9" s="1"/>
  <c r="J23" i="9"/>
  <c r="J12" i="9"/>
  <c r="J89" i="9"/>
  <c r="E7" i="9"/>
  <c r="E85" i="9" s="1"/>
  <c r="J37" i="8"/>
  <c r="J36" i="8"/>
  <c r="AY101" i="1" s="1"/>
  <c r="J35" i="8"/>
  <c r="AX101" i="1"/>
  <c r="BI126" i="8"/>
  <c r="BH126" i="8"/>
  <c r="BG126" i="8"/>
  <c r="BF126" i="8"/>
  <c r="T126" i="8"/>
  <c r="T125" i="8" s="1"/>
  <c r="R126" i="8"/>
  <c r="R125" i="8"/>
  <c r="P126" i="8"/>
  <c r="P125" i="8"/>
  <c r="BI124" i="8"/>
  <c r="BH124" i="8"/>
  <c r="BG124" i="8"/>
  <c r="BF124" i="8"/>
  <c r="T124" i="8"/>
  <c r="R124" i="8"/>
  <c r="P124" i="8"/>
  <c r="BI122" i="8"/>
  <c r="BH122" i="8"/>
  <c r="BG122" i="8"/>
  <c r="BF122" i="8"/>
  <c r="T122" i="8"/>
  <c r="R122" i="8"/>
  <c r="P122" i="8"/>
  <c r="F116" i="8"/>
  <c r="J115" i="8"/>
  <c r="F115" i="8"/>
  <c r="F113" i="8"/>
  <c r="E111" i="8"/>
  <c r="F92" i="8"/>
  <c r="J91" i="8"/>
  <c r="F91" i="8"/>
  <c r="F89" i="8"/>
  <c r="E87" i="8"/>
  <c r="J24" i="8"/>
  <c r="E24" i="8"/>
  <c r="J116" i="8"/>
  <c r="J23" i="8"/>
  <c r="J12" i="8"/>
  <c r="J89" i="8"/>
  <c r="E7" i="8"/>
  <c r="E109" i="8"/>
  <c r="J37" i="7"/>
  <c r="J36" i="7"/>
  <c r="AY100" i="1"/>
  <c r="J35" i="7"/>
  <c r="AX100" i="1"/>
  <c r="BI131" i="7"/>
  <c r="BH131" i="7"/>
  <c r="BG131" i="7"/>
  <c r="BF131" i="7"/>
  <c r="T131" i="7"/>
  <c r="T130" i="7"/>
  <c r="R131" i="7"/>
  <c r="R130" i="7" s="1"/>
  <c r="P131" i="7"/>
  <c r="P130" i="7"/>
  <c r="BI127" i="7"/>
  <c r="BH127" i="7"/>
  <c r="BG127" i="7"/>
  <c r="BF127" i="7"/>
  <c r="T127" i="7"/>
  <c r="R127" i="7"/>
  <c r="P127" i="7"/>
  <c r="BI126" i="7"/>
  <c r="BH126" i="7"/>
  <c r="BG126" i="7"/>
  <c r="BF126" i="7"/>
  <c r="T126" i="7"/>
  <c r="R126" i="7"/>
  <c r="P126" i="7"/>
  <c r="BI124" i="7"/>
  <c r="BH124" i="7"/>
  <c r="BG124" i="7"/>
  <c r="BF124" i="7"/>
  <c r="T124" i="7"/>
  <c r="R124" i="7"/>
  <c r="P124" i="7"/>
  <c r="BI122" i="7"/>
  <c r="BH122" i="7"/>
  <c r="BG122" i="7"/>
  <c r="BF122" i="7"/>
  <c r="T122" i="7"/>
  <c r="R122" i="7"/>
  <c r="P122" i="7"/>
  <c r="F116" i="7"/>
  <c r="J115" i="7"/>
  <c r="F115" i="7"/>
  <c r="F113" i="7"/>
  <c r="E111" i="7"/>
  <c r="F92" i="7"/>
  <c r="J91" i="7"/>
  <c r="F91" i="7"/>
  <c r="F89" i="7"/>
  <c r="E87" i="7"/>
  <c r="J24" i="7"/>
  <c r="E24" i="7"/>
  <c r="J116" i="7" s="1"/>
  <c r="J23" i="7"/>
  <c r="J12" i="7"/>
  <c r="J89" i="7"/>
  <c r="E7" i="7"/>
  <c r="E109" i="7" s="1"/>
  <c r="J37" i="6"/>
  <c r="J36" i="6"/>
  <c r="AY99" i="1" s="1"/>
  <c r="J35" i="6"/>
  <c r="AX99" i="1"/>
  <c r="BI139" i="6"/>
  <c r="BH139" i="6"/>
  <c r="BG139" i="6"/>
  <c r="BF139" i="6"/>
  <c r="T139" i="6"/>
  <c r="T138" i="6" s="1"/>
  <c r="R139" i="6"/>
  <c r="R138" i="6"/>
  <c r="P139" i="6"/>
  <c r="P138" i="6" s="1"/>
  <c r="BI137" i="6"/>
  <c r="BH137" i="6"/>
  <c r="BG137" i="6"/>
  <c r="BF137" i="6"/>
  <c r="T137" i="6"/>
  <c r="R137" i="6"/>
  <c r="P137" i="6"/>
  <c r="BI135" i="6"/>
  <c r="BH135" i="6"/>
  <c r="BG135" i="6"/>
  <c r="BF135" i="6"/>
  <c r="T135" i="6"/>
  <c r="R135" i="6"/>
  <c r="P135" i="6"/>
  <c r="BI133" i="6"/>
  <c r="BH133" i="6"/>
  <c r="BG133" i="6"/>
  <c r="BF133" i="6"/>
  <c r="T133" i="6"/>
  <c r="R133" i="6"/>
  <c r="P133" i="6"/>
  <c r="BI131" i="6"/>
  <c r="BH131" i="6"/>
  <c r="BG131" i="6"/>
  <c r="BF131" i="6"/>
  <c r="T131" i="6"/>
  <c r="R131" i="6"/>
  <c r="P131" i="6"/>
  <c r="BI128" i="6"/>
  <c r="BH128" i="6"/>
  <c r="BG128" i="6"/>
  <c r="BF128" i="6"/>
  <c r="T128" i="6"/>
  <c r="R128" i="6"/>
  <c r="P128" i="6"/>
  <c r="BI126" i="6"/>
  <c r="BH126" i="6"/>
  <c r="BG126" i="6"/>
  <c r="BF126" i="6"/>
  <c r="T126" i="6"/>
  <c r="R126" i="6"/>
  <c r="P126" i="6"/>
  <c r="BI124" i="6"/>
  <c r="BH124" i="6"/>
  <c r="BG124" i="6"/>
  <c r="BF124" i="6"/>
  <c r="T124" i="6"/>
  <c r="R124" i="6"/>
  <c r="P124" i="6"/>
  <c r="BI122" i="6"/>
  <c r="BH122" i="6"/>
  <c r="BG122" i="6"/>
  <c r="BF122" i="6"/>
  <c r="T122" i="6"/>
  <c r="R122" i="6"/>
  <c r="P122" i="6"/>
  <c r="F116" i="6"/>
  <c r="J115" i="6"/>
  <c r="F115" i="6"/>
  <c r="F113" i="6"/>
  <c r="E111" i="6"/>
  <c r="F92" i="6"/>
  <c r="J91" i="6"/>
  <c r="F91" i="6"/>
  <c r="F89" i="6"/>
  <c r="E87" i="6"/>
  <c r="J24" i="6"/>
  <c r="E24" i="6"/>
  <c r="J116" i="6" s="1"/>
  <c r="J23" i="6"/>
  <c r="J12" i="6"/>
  <c r="J113" i="6" s="1"/>
  <c r="E7" i="6"/>
  <c r="E109" i="6"/>
  <c r="J37" i="5"/>
  <c r="J36" i="5"/>
  <c r="AY98" i="1" s="1"/>
  <c r="J35" i="5"/>
  <c r="AX98" i="1"/>
  <c r="BI195" i="5"/>
  <c r="BH195" i="5"/>
  <c r="BG195" i="5"/>
  <c r="BF195" i="5"/>
  <c r="T195" i="5"/>
  <c r="T194" i="5" s="1"/>
  <c r="R195" i="5"/>
  <c r="R194" i="5"/>
  <c r="P195" i="5"/>
  <c r="P194" i="5" s="1"/>
  <c r="BI190" i="5"/>
  <c r="BH190" i="5"/>
  <c r="BG190" i="5"/>
  <c r="BF190" i="5"/>
  <c r="T190" i="5"/>
  <c r="R190" i="5"/>
  <c r="P190" i="5"/>
  <c r="BI188" i="5"/>
  <c r="BH188" i="5"/>
  <c r="BG188" i="5"/>
  <c r="BF188" i="5"/>
  <c r="T188" i="5"/>
  <c r="R188" i="5"/>
  <c r="P188" i="5"/>
  <c r="BI186" i="5"/>
  <c r="BH186" i="5"/>
  <c r="BG186" i="5"/>
  <c r="BF186" i="5"/>
  <c r="T186" i="5"/>
  <c r="R186" i="5"/>
  <c r="P186" i="5"/>
  <c r="BI185" i="5"/>
  <c r="BH185" i="5"/>
  <c r="BG185" i="5"/>
  <c r="BF185" i="5"/>
  <c r="T185" i="5"/>
  <c r="R185" i="5"/>
  <c r="P185" i="5"/>
  <c r="BI184" i="5"/>
  <c r="BH184" i="5"/>
  <c r="BG184" i="5"/>
  <c r="BF184" i="5"/>
  <c r="T184" i="5"/>
  <c r="R184" i="5"/>
  <c r="P184" i="5"/>
  <c r="BI183" i="5"/>
  <c r="BH183" i="5"/>
  <c r="BG183" i="5"/>
  <c r="BF183" i="5"/>
  <c r="T183" i="5"/>
  <c r="R183" i="5"/>
  <c r="P183" i="5"/>
  <c r="BI181" i="5"/>
  <c r="BH181" i="5"/>
  <c r="BG181" i="5"/>
  <c r="BF181" i="5"/>
  <c r="T181" i="5"/>
  <c r="R181" i="5"/>
  <c r="P181" i="5"/>
  <c r="BI179" i="5"/>
  <c r="BH179" i="5"/>
  <c r="BG179" i="5"/>
  <c r="BF179" i="5"/>
  <c r="T179" i="5"/>
  <c r="R179" i="5"/>
  <c r="P179" i="5"/>
  <c r="BI176" i="5"/>
  <c r="BH176" i="5"/>
  <c r="BG176" i="5"/>
  <c r="BF176" i="5"/>
  <c r="T176" i="5"/>
  <c r="R176" i="5"/>
  <c r="P176" i="5"/>
  <c r="BI172" i="5"/>
  <c r="BH172" i="5"/>
  <c r="BG172" i="5"/>
  <c r="BF172" i="5"/>
  <c r="T172" i="5"/>
  <c r="R172" i="5"/>
  <c r="P172" i="5"/>
  <c r="BI171" i="5"/>
  <c r="BH171" i="5"/>
  <c r="BG171" i="5"/>
  <c r="BF171" i="5"/>
  <c r="T171" i="5"/>
  <c r="R171" i="5"/>
  <c r="P171" i="5"/>
  <c r="BI170" i="5"/>
  <c r="BH170" i="5"/>
  <c r="BG170" i="5"/>
  <c r="BF170" i="5"/>
  <c r="T170" i="5"/>
  <c r="R170" i="5"/>
  <c r="P170" i="5"/>
  <c r="BI169" i="5"/>
  <c r="BH169" i="5"/>
  <c r="BG169" i="5"/>
  <c r="BF169" i="5"/>
  <c r="T169" i="5"/>
  <c r="R169" i="5"/>
  <c r="P169" i="5"/>
  <c r="BI163" i="5"/>
  <c r="BH163" i="5"/>
  <c r="BG163" i="5"/>
  <c r="BF163" i="5"/>
  <c r="T163" i="5"/>
  <c r="R163" i="5"/>
  <c r="P163" i="5"/>
  <c r="BI160" i="5"/>
  <c r="BH160" i="5"/>
  <c r="BG160" i="5"/>
  <c r="BF160" i="5"/>
  <c r="T160" i="5"/>
  <c r="R160" i="5"/>
  <c r="P160" i="5"/>
  <c r="BI158" i="5"/>
  <c r="BH158" i="5"/>
  <c r="BG158" i="5"/>
  <c r="BF158" i="5"/>
  <c r="T158" i="5"/>
  <c r="R158" i="5"/>
  <c r="P158" i="5"/>
  <c r="BI156" i="5"/>
  <c r="BH156" i="5"/>
  <c r="BG156" i="5"/>
  <c r="BF156" i="5"/>
  <c r="T156" i="5"/>
  <c r="R156" i="5"/>
  <c r="P156" i="5"/>
  <c r="BI155" i="5"/>
  <c r="BH155" i="5"/>
  <c r="BG155" i="5"/>
  <c r="BF155" i="5"/>
  <c r="T155" i="5"/>
  <c r="R155" i="5"/>
  <c r="P155" i="5"/>
  <c r="BI153" i="5"/>
  <c r="BH153" i="5"/>
  <c r="BG153" i="5"/>
  <c r="BF153" i="5"/>
  <c r="T153" i="5"/>
  <c r="R153" i="5"/>
  <c r="P153" i="5"/>
  <c r="BI151" i="5"/>
  <c r="BH151" i="5"/>
  <c r="BG151" i="5"/>
  <c r="BF151" i="5"/>
  <c r="T151" i="5"/>
  <c r="R151" i="5"/>
  <c r="P151" i="5"/>
  <c r="BI149" i="5"/>
  <c r="BH149" i="5"/>
  <c r="BG149" i="5"/>
  <c r="BF149" i="5"/>
  <c r="T149" i="5"/>
  <c r="R149" i="5"/>
  <c r="P149" i="5"/>
  <c r="BI148" i="5"/>
  <c r="BH148" i="5"/>
  <c r="BG148" i="5"/>
  <c r="BF148" i="5"/>
  <c r="T148" i="5"/>
  <c r="R148" i="5"/>
  <c r="P148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7" i="5"/>
  <c r="BH137" i="5"/>
  <c r="BG137" i="5"/>
  <c r="BF137" i="5"/>
  <c r="T137" i="5"/>
  <c r="R137" i="5"/>
  <c r="P137" i="5"/>
  <c r="BI129" i="5"/>
  <c r="BH129" i="5"/>
  <c r="BG129" i="5"/>
  <c r="BF129" i="5"/>
  <c r="T129" i="5"/>
  <c r="R129" i="5"/>
  <c r="P129" i="5"/>
  <c r="BI126" i="5"/>
  <c r="BH126" i="5"/>
  <c r="BG126" i="5"/>
  <c r="BF126" i="5"/>
  <c r="T126" i="5"/>
  <c r="R126" i="5"/>
  <c r="P126" i="5"/>
  <c r="BI124" i="5"/>
  <c r="BH124" i="5"/>
  <c r="BG124" i="5"/>
  <c r="BF124" i="5"/>
  <c r="T124" i="5"/>
  <c r="R124" i="5"/>
  <c r="P124" i="5"/>
  <c r="F118" i="5"/>
  <c r="J117" i="5"/>
  <c r="F117" i="5"/>
  <c r="F115" i="5"/>
  <c r="E113" i="5"/>
  <c r="F92" i="5"/>
  <c r="J91" i="5"/>
  <c r="F91" i="5"/>
  <c r="F89" i="5"/>
  <c r="E87" i="5"/>
  <c r="J24" i="5"/>
  <c r="E24" i="5"/>
  <c r="J118" i="5" s="1"/>
  <c r="J23" i="5"/>
  <c r="J12" i="5"/>
  <c r="J115" i="5"/>
  <c r="E7" i="5"/>
  <c r="E85" i="5" s="1"/>
  <c r="J37" i="4"/>
  <c r="J36" i="4"/>
  <c r="AY97" i="1" s="1"/>
  <c r="J35" i="4"/>
  <c r="AX97" i="1"/>
  <c r="BI179" i="4"/>
  <c r="BH179" i="4"/>
  <c r="BG179" i="4"/>
  <c r="BF179" i="4"/>
  <c r="T179" i="4"/>
  <c r="T178" i="4" s="1"/>
  <c r="R179" i="4"/>
  <c r="R178" i="4"/>
  <c r="P179" i="4"/>
  <c r="P178" i="4" s="1"/>
  <c r="BI176" i="4"/>
  <c r="BH176" i="4"/>
  <c r="BG176" i="4"/>
  <c r="BF176" i="4"/>
  <c r="T176" i="4"/>
  <c r="R176" i="4"/>
  <c r="P176" i="4"/>
  <c r="BI174" i="4"/>
  <c r="BH174" i="4"/>
  <c r="BG174" i="4"/>
  <c r="BF174" i="4"/>
  <c r="T174" i="4"/>
  <c r="R174" i="4"/>
  <c r="P174" i="4"/>
  <c r="BI172" i="4"/>
  <c r="BH172" i="4"/>
  <c r="BG172" i="4"/>
  <c r="BF172" i="4"/>
  <c r="T172" i="4"/>
  <c r="R172" i="4"/>
  <c r="P172" i="4"/>
  <c r="BI169" i="4"/>
  <c r="BH169" i="4"/>
  <c r="BG169" i="4"/>
  <c r="BF169" i="4"/>
  <c r="T169" i="4"/>
  <c r="R169" i="4"/>
  <c r="P169" i="4"/>
  <c r="BI166" i="4"/>
  <c r="BH166" i="4"/>
  <c r="BG166" i="4"/>
  <c r="BF166" i="4"/>
  <c r="T166" i="4"/>
  <c r="R166" i="4"/>
  <c r="P166" i="4"/>
  <c r="BI163" i="4"/>
  <c r="BH163" i="4"/>
  <c r="BG163" i="4"/>
  <c r="BF163" i="4"/>
  <c r="T163" i="4"/>
  <c r="R163" i="4"/>
  <c r="P163" i="4"/>
  <c r="BI161" i="4"/>
  <c r="BH161" i="4"/>
  <c r="BG161" i="4"/>
  <c r="BF161" i="4"/>
  <c r="T161" i="4"/>
  <c r="R161" i="4"/>
  <c r="P161" i="4"/>
  <c r="BI160" i="4"/>
  <c r="BH160" i="4"/>
  <c r="BG160" i="4"/>
  <c r="BF160" i="4"/>
  <c r="T160" i="4"/>
  <c r="R160" i="4"/>
  <c r="P160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1" i="4"/>
  <c r="BH141" i="4"/>
  <c r="BG141" i="4"/>
  <c r="BF141" i="4"/>
  <c r="T141" i="4"/>
  <c r="R141" i="4"/>
  <c r="P141" i="4"/>
  <c r="BI136" i="4"/>
  <c r="BH136" i="4"/>
  <c r="BG136" i="4"/>
  <c r="BF136" i="4"/>
  <c r="T136" i="4"/>
  <c r="R136" i="4"/>
  <c r="P136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BI123" i="4"/>
  <c r="BH123" i="4"/>
  <c r="BG123" i="4"/>
  <c r="BF123" i="4"/>
  <c r="T123" i="4"/>
  <c r="R123" i="4"/>
  <c r="P123" i="4"/>
  <c r="F117" i="4"/>
  <c r="J116" i="4"/>
  <c r="F116" i="4"/>
  <c r="F114" i="4"/>
  <c r="E112" i="4"/>
  <c r="F92" i="4"/>
  <c r="J91" i="4"/>
  <c r="F91" i="4"/>
  <c r="F89" i="4"/>
  <c r="E87" i="4"/>
  <c r="J24" i="4"/>
  <c r="E24" i="4"/>
  <c r="J117" i="4" s="1"/>
  <c r="J23" i="4"/>
  <c r="J12" i="4"/>
  <c r="J114" i="4" s="1"/>
  <c r="E7" i="4"/>
  <c r="E110" i="4"/>
  <c r="J37" i="3"/>
  <c r="J36" i="3"/>
  <c r="AY96" i="1" s="1"/>
  <c r="J35" i="3"/>
  <c r="AX96" i="1" s="1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26" i="3"/>
  <c r="BH126" i="3"/>
  <c r="BG126" i="3"/>
  <c r="BF126" i="3"/>
  <c r="T126" i="3"/>
  <c r="R126" i="3"/>
  <c r="P126" i="3"/>
  <c r="BI124" i="3"/>
  <c r="BH124" i="3"/>
  <c r="BG124" i="3"/>
  <c r="BF124" i="3"/>
  <c r="T124" i="3"/>
  <c r="R124" i="3"/>
  <c r="P124" i="3"/>
  <c r="BI122" i="3"/>
  <c r="BH122" i="3"/>
  <c r="BG122" i="3"/>
  <c r="BF122" i="3"/>
  <c r="T122" i="3"/>
  <c r="R122" i="3"/>
  <c r="P122" i="3"/>
  <c r="F116" i="3"/>
  <c r="J115" i="3"/>
  <c r="F115" i="3"/>
  <c r="F113" i="3"/>
  <c r="E111" i="3"/>
  <c r="F92" i="3"/>
  <c r="J91" i="3"/>
  <c r="F91" i="3"/>
  <c r="F89" i="3"/>
  <c r="E87" i="3"/>
  <c r="J24" i="3"/>
  <c r="E24" i="3"/>
  <c r="J92" i="3" s="1"/>
  <c r="J23" i="3"/>
  <c r="J12" i="3"/>
  <c r="J113" i="3" s="1"/>
  <c r="E7" i="3"/>
  <c r="E85" i="3" s="1"/>
  <c r="J37" i="2"/>
  <c r="J36" i="2"/>
  <c r="AY95" i="1" s="1"/>
  <c r="J35" i="2"/>
  <c r="AX95" i="1" s="1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T189" i="2" s="1"/>
  <c r="R190" i="2"/>
  <c r="R189" i="2" s="1"/>
  <c r="P190" i="2"/>
  <c r="P189" i="2" s="1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F118" i="2"/>
  <c r="J117" i="2"/>
  <c r="F117" i="2"/>
  <c r="F115" i="2"/>
  <c r="E113" i="2"/>
  <c r="F92" i="2"/>
  <c r="J91" i="2"/>
  <c r="F91" i="2"/>
  <c r="F89" i="2"/>
  <c r="E87" i="2"/>
  <c r="J24" i="2"/>
  <c r="E24" i="2"/>
  <c r="J92" i="2" s="1"/>
  <c r="J23" i="2"/>
  <c r="J12" i="2"/>
  <c r="J115" i="2" s="1"/>
  <c r="E7" i="2"/>
  <c r="E111" i="2" s="1"/>
  <c r="L90" i="1"/>
  <c r="AM90" i="1"/>
  <c r="AM89" i="1"/>
  <c r="L89" i="1"/>
  <c r="AM87" i="1"/>
  <c r="L87" i="1"/>
  <c r="L85" i="1"/>
  <c r="L84" i="1"/>
  <c r="J155" i="2"/>
  <c r="BK143" i="2"/>
  <c r="BK134" i="2"/>
  <c r="BK126" i="2"/>
  <c r="BK182" i="2"/>
  <c r="BK174" i="2"/>
  <c r="J168" i="2"/>
  <c r="J192" i="2"/>
  <c r="J190" i="2"/>
  <c r="BK176" i="2"/>
  <c r="J167" i="2"/>
  <c r="BK160" i="2"/>
  <c r="J158" i="2"/>
  <c r="J153" i="2"/>
  <c r="J143" i="2"/>
  <c r="BK137" i="2"/>
  <c r="BK150" i="2"/>
  <c r="BK139" i="2"/>
  <c r="J132" i="2"/>
  <c r="J176" i="2"/>
  <c r="BK171" i="2"/>
  <c r="BK168" i="2"/>
  <c r="J193" i="2"/>
  <c r="BK192" i="2"/>
  <c r="BK190" i="2"/>
  <c r="BK185" i="2"/>
  <c r="J185" i="2"/>
  <c r="J179" i="2"/>
  <c r="BK167" i="2"/>
  <c r="J165" i="2"/>
  <c r="J162" i="2"/>
  <c r="BK158" i="2"/>
  <c r="J148" i="2"/>
  <c r="J139" i="2"/>
  <c r="J134" i="2"/>
  <c r="BK129" i="2"/>
  <c r="J124" i="2"/>
  <c r="J135" i="3"/>
  <c r="BK132" i="3"/>
  <c r="J141" i="3"/>
  <c r="BK138" i="3"/>
  <c r="BK124" i="3"/>
  <c r="BK126" i="3"/>
  <c r="BK122" i="3"/>
  <c r="J136" i="3"/>
  <c r="J132" i="3"/>
  <c r="J126" i="3"/>
  <c r="J166" i="4"/>
  <c r="BK156" i="4"/>
  <c r="BK151" i="4"/>
  <c r="BK147" i="4"/>
  <c r="J172" i="4"/>
  <c r="BK161" i="4"/>
  <c r="J149" i="4"/>
  <c r="J141" i="4"/>
  <c r="BK129" i="4"/>
  <c r="J123" i="4"/>
  <c r="BK174" i="4"/>
  <c r="BK163" i="4"/>
  <c r="J129" i="4"/>
  <c r="BK125" i="4"/>
  <c r="J176" i="4"/>
  <c r="BK172" i="4"/>
  <c r="J161" i="4"/>
  <c r="J156" i="4"/>
  <c r="J151" i="4"/>
  <c r="BK141" i="4"/>
  <c r="J195" i="5"/>
  <c r="BK183" i="5"/>
  <c r="J179" i="5"/>
  <c r="J171" i="5"/>
  <c r="J160" i="5"/>
  <c r="BK148" i="5"/>
  <c r="J140" i="5"/>
  <c r="BK137" i="5"/>
  <c r="J124" i="5"/>
  <c r="BK188" i="5"/>
  <c r="BK176" i="5"/>
  <c r="BK163" i="5"/>
  <c r="BK155" i="5"/>
  <c r="BK126" i="5"/>
  <c r="BK195" i="5"/>
  <c r="BK185" i="5"/>
  <c r="J184" i="5"/>
  <c r="BK181" i="5"/>
  <c r="BK170" i="5"/>
  <c r="J169" i="5"/>
  <c r="J155" i="5"/>
  <c r="J148" i="5"/>
  <c r="BK144" i="5"/>
  <c r="J126" i="5"/>
  <c r="BK184" i="5"/>
  <c r="J170" i="5"/>
  <c r="BK160" i="5"/>
  <c r="J151" i="5"/>
  <c r="J137" i="5"/>
  <c r="BK135" i="6"/>
  <c r="BK128" i="6"/>
  <c r="BK122" i="6"/>
  <c r="J128" i="6"/>
  <c r="J139" i="6"/>
  <c r="J131" i="6"/>
  <c r="BK124" i="6"/>
  <c r="J135" i="6"/>
  <c r="BK133" i="6"/>
  <c r="BK124" i="7"/>
  <c r="J122" i="7"/>
  <c r="BK126" i="7"/>
  <c r="BK131" i="7"/>
  <c r="J126" i="7"/>
  <c r="BK126" i="8"/>
  <c r="BK122" i="8"/>
  <c r="J126" i="8"/>
  <c r="J128" i="9"/>
  <c r="BK124" i="9"/>
  <c r="J124" i="9"/>
  <c r="BK128" i="9"/>
  <c r="J130" i="9"/>
  <c r="J127" i="9"/>
  <c r="BK193" i="2"/>
  <c r="BK148" i="2"/>
  <c r="J137" i="2"/>
  <c r="BK124" i="2"/>
  <c r="J182" i="2"/>
  <c r="BK153" i="2"/>
  <c r="BK141" i="2"/>
  <c r="BK136" i="2"/>
  <c r="J129" i="2"/>
  <c r="BK179" i="2"/>
  <c r="J174" i="2"/>
  <c r="J171" i="2"/>
  <c r="AS94" i="1"/>
  <c r="BK165" i="2"/>
  <c r="BK162" i="2"/>
  <c r="J160" i="2"/>
  <c r="BK155" i="2"/>
  <c r="J150" i="2"/>
  <c r="J141" i="2"/>
  <c r="J136" i="2"/>
  <c r="BK132" i="2"/>
  <c r="J126" i="2"/>
  <c r="BK141" i="3"/>
  <c r="BK134" i="3"/>
  <c r="J122" i="3"/>
  <c r="J140" i="3"/>
  <c r="BK136" i="3"/>
  <c r="BK135" i="3"/>
  <c r="J124" i="3"/>
  <c r="BK140" i="3"/>
  <c r="J138" i="3"/>
  <c r="J134" i="3"/>
  <c r="J179" i="4"/>
  <c r="BK160" i="4"/>
  <c r="BK155" i="4"/>
  <c r="BK149" i="4"/>
  <c r="BK179" i="4"/>
  <c r="BK176" i="4"/>
  <c r="J169" i="4"/>
  <c r="J155" i="4"/>
  <c r="J145" i="4"/>
  <c r="J136" i="4"/>
  <c r="J125" i="4"/>
  <c r="BK166" i="4"/>
  <c r="J147" i="4"/>
  <c r="BK136" i="4"/>
  <c r="J127" i="4"/>
  <c r="BK123" i="4"/>
  <c r="J174" i="4"/>
  <c r="BK169" i="4"/>
  <c r="J163" i="4"/>
  <c r="J160" i="4"/>
  <c r="BK145" i="4"/>
  <c r="BK127" i="4"/>
  <c r="BK186" i="5"/>
  <c r="J181" i="5"/>
  <c r="J172" i="5"/>
  <c r="BK169" i="5"/>
  <c r="J158" i="5"/>
  <c r="BK149" i="5"/>
  <c r="BK145" i="5"/>
  <c r="BK139" i="5"/>
  <c r="BK129" i="5"/>
  <c r="BK190" i="5"/>
  <c r="J186" i="5"/>
  <c r="BK171" i="5"/>
  <c r="J156" i="5"/>
  <c r="J153" i="5"/>
  <c r="BK151" i="5"/>
  <c r="J149" i="5"/>
  <c r="BK140" i="5"/>
  <c r="J139" i="5"/>
  <c r="BK124" i="5"/>
  <c r="J190" i="5"/>
  <c r="J188" i="5"/>
  <c r="J183" i="5"/>
  <c r="BK179" i="5"/>
  <c r="J176" i="5"/>
  <c r="BK158" i="5"/>
  <c r="BK153" i="5"/>
  <c r="J145" i="5"/>
  <c r="J129" i="5"/>
  <c r="J185" i="5"/>
  <c r="BK172" i="5"/>
  <c r="J163" i="5"/>
  <c r="BK156" i="5"/>
  <c r="J144" i="5"/>
  <c r="BK139" i="6"/>
  <c r="J133" i="6"/>
  <c r="BK126" i="6"/>
  <c r="BK131" i="6"/>
  <c r="J124" i="6"/>
  <c r="BK137" i="6"/>
  <c r="J126" i="6"/>
  <c r="J137" i="6"/>
  <c r="J122" i="6"/>
  <c r="J131" i="7"/>
  <c r="J124" i="7"/>
  <c r="J127" i="7"/>
  <c r="BK127" i="7"/>
  <c r="BK122" i="7"/>
  <c r="J124" i="8"/>
  <c r="BK124" i="8"/>
  <c r="J122" i="8"/>
  <c r="J132" i="9"/>
  <c r="BK130" i="9"/>
  <c r="BK127" i="9"/>
  <c r="BK132" i="9"/>
  <c r="T123" i="2" l="1"/>
  <c r="T157" i="2"/>
  <c r="P191" i="2"/>
  <c r="BK121" i="3"/>
  <c r="J121" i="3" s="1"/>
  <c r="J98" i="3" s="1"/>
  <c r="T139" i="3"/>
  <c r="T120" i="3" s="1"/>
  <c r="T119" i="3" s="1"/>
  <c r="P122" i="4"/>
  <c r="BK165" i="4"/>
  <c r="J165" i="4" s="1"/>
  <c r="J99" i="4" s="1"/>
  <c r="T123" i="5"/>
  <c r="R154" i="5"/>
  <c r="BK175" i="5"/>
  <c r="J175" i="5"/>
  <c r="J100" i="5" s="1"/>
  <c r="BK121" i="6"/>
  <c r="J121" i="6" s="1"/>
  <c r="J98" i="6" s="1"/>
  <c r="P121" i="7"/>
  <c r="P120" i="7" s="1"/>
  <c r="P119" i="7" s="1"/>
  <c r="AU100" i="1" s="1"/>
  <c r="R126" i="9"/>
  <c r="R122" i="9" s="1"/>
  <c r="R121" i="9" s="1"/>
  <c r="P123" i="2"/>
  <c r="BK157" i="2"/>
  <c r="J157" i="2" s="1"/>
  <c r="J99" i="2" s="1"/>
  <c r="BK191" i="2"/>
  <c r="J191" i="2" s="1"/>
  <c r="J101" i="2" s="1"/>
  <c r="T121" i="3"/>
  <c r="R139" i="3"/>
  <c r="T122" i="4"/>
  <c r="R165" i="4"/>
  <c r="BK123" i="5"/>
  <c r="J123" i="5" s="1"/>
  <c r="J98" i="5" s="1"/>
  <c r="T154" i="5"/>
  <c r="R175" i="5"/>
  <c r="T121" i="6"/>
  <c r="T120" i="6"/>
  <c r="T119" i="6"/>
  <c r="R121" i="7"/>
  <c r="R120" i="7" s="1"/>
  <c r="R119" i="7" s="1"/>
  <c r="T126" i="9"/>
  <c r="T122" i="9"/>
  <c r="T121" i="9" s="1"/>
  <c r="R123" i="2"/>
  <c r="R157" i="2"/>
  <c r="R191" i="2"/>
  <c r="P121" i="3"/>
  <c r="BK139" i="3"/>
  <c r="J139" i="3" s="1"/>
  <c r="J99" i="3" s="1"/>
  <c r="BK122" i="4"/>
  <c r="J122" i="4"/>
  <c r="J98" i="4" s="1"/>
  <c r="T165" i="4"/>
  <c r="P123" i="5"/>
  <c r="P154" i="5"/>
  <c r="P175" i="5"/>
  <c r="R121" i="6"/>
  <c r="R120" i="6" s="1"/>
  <c r="R119" i="6" s="1"/>
  <c r="T121" i="7"/>
  <c r="T120" i="7"/>
  <c r="T119" i="7" s="1"/>
  <c r="P121" i="8"/>
  <c r="P120" i="8"/>
  <c r="P119" i="8"/>
  <c r="AU101" i="1" s="1"/>
  <c r="T121" i="8"/>
  <c r="T120" i="8"/>
  <c r="T119" i="8"/>
  <c r="P126" i="9"/>
  <c r="P122" i="9" s="1"/>
  <c r="P121" i="9" s="1"/>
  <c r="AU102" i="1" s="1"/>
  <c r="BK123" i="2"/>
  <c r="J123" i="2" s="1"/>
  <c r="J98" i="2" s="1"/>
  <c r="P157" i="2"/>
  <c r="T191" i="2"/>
  <c r="R121" i="3"/>
  <c r="R120" i="3"/>
  <c r="R119" i="3"/>
  <c r="P139" i="3"/>
  <c r="R122" i="4"/>
  <c r="R121" i="4"/>
  <c r="R120" i="4"/>
  <c r="P165" i="4"/>
  <c r="R123" i="5"/>
  <c r="R122" i="5" s="1"/>
  <c r="R121" i="5" s="1"/>
  <c r="BK154" i="5"/>
  <c r="J154" i="5" s="1"/>
  <c r="J99" i="5" s="1"/>
  <c r="T175" i="5"/>
  <c r="P121" i="6"/>
  <c r="P120" i="6" s="1"/>
  <c r="P119" i="6" s="1"/>
  <c r="AU99" i="1" s="1"/>
  <c r="BK121" i="7"/>
  <c r="J121" i="7" s="1"/>
  <c r="J98" i="7" s="1"/>
  <c r="BK121" i="8"/>
  <c r="J121" i="8" s="1"/>
  <c r="J98" i="8" s="1"/>
  <c r="R121" i="8"/>
  <c r="R120" i="8"/>
  <c r="R119" i="8" s="1"/>
  <c r="BK126" i="9"/>
  <c r="J126" i="9"/>
  <c r="J99" i="9"/>
  <c r="BK138" i="6"/>
  <c r="J138" i="6" s="1"/>
  <c r="J99" i="6" s="1"/>
  <c r="BK130" i="7"/>
  <c r="J130" i="7" s="1"/>
  <c r="J99" i="7" s="1"/>
  <c r="BK189" i="2"/>
  <c r="J189" i="2"/>
  <c r="J100" i="2" s="1"/>
  <c r="BK194" i="5"/>
  <c r="J194" i="5" s="1"/>
  <c r="J101" i="5" s="1"/>
  <c r="BK123" i="9"/>
  <c r="J123" i="9" s="1"/>
  <c r="J98" i="9" s="1"/>
  <c r="BK129" i="9"/>
  <c r="J129" i="9" s="1"/>
  <c r="J100" i="9" s="1"/>
  <c r="BK178" i="4"/>
  <c r="J178" i="4"/>
  <c r="J100" i="4" s="1"/>
  <c r="BK125" i="8"/>
  <c r="J125" i="8"/>
  <c r="J99" i="8" s="1"/>
  <c r="BK131" i="9"/>
  <c r="J131" i="9" s="1"/>
  <c r="J101" i="9" s="1"/>
  <c r="E111" i="9"/>
  <c r="J118" i="9"/>
  <c r="BE127" i="9"/>
  <c r="BE130" i="9"/>
  <c r="J115" i="9"/>
  <c r="BE124" i="9"/>
  <c r="BE132" i="9"/>
  <c r="BE128" i="9"/>
  <c r="J113" i="8"/>
  <c r="J92" i="8"/>
  <c r="BE122" i="8"/>
  <c r="BE124" i="8"/>
  <c r="BE126" i="8"/>
  <c r="E85" i="8"/>
  <c r="J92" i="7"/>
  <c r="BE122" i="7"/>
  <c r="E85" i="7"/>
  <c r="BE124" i="7"/>
  <c r="BE131" i="7"/>
  <c r="J113" i="7"/>
  <c r="BE126" i="7"/>
  <c r="BE127" i="7"/>
  <c r="J92" i="6"/>
  <c r="BE122" i="6"/>
  <c r="BE124" i="6"/>
  <c r="BE128" i="6"/>
  <c r="BE135" i="6"/>
  <c r="BE139" i="6"/>
  <c r="J89" i="6"/>
  <c r="BE126" i="6"/>
  <c r="E85" i="6"/>
  <c r="BE133" i="6"/>
  <c r="BE137" i="6"/>
  <c r="BE131" i="6"/>
  <c r="BE126" i="5"/>
  <c r="BE145" i="5"/>
  <c r="BE176" i="5"/>
  <c r="BE185" i="5"/>
  <c r="BE190" i="5"/>
  <c r="J89" i="5"/>
  <c r="J92" i="5"/>
  <c r="BE124" i="5"/>
  <c r="BE149" i="5"/>
  <c r="BE151" i="5"/>
  <c r="BE155" i="5"/>
  <c r="BE156" i="5"/>
  <c r="BE158" i="5"/>
  <c r="BE160" i="5"/>
  <c r="BE163" i="5"/>
  <c r="BE171" i="5"/>
  <c r="BE186" i="5"/>
  <c r="BE195" i="5"/>
  <c r="E111" i="5"/>
  <c r="BE129" i="5"/>
  <c r="BE137" i="5"/>
  <c r="BE144" i="5"/>
  <c r="BE148" i="5"/>
  <c r="BE169" i="5"/>
  <c r="BE170" i="5"/>
  <c r="BE172" i="5"/>
  <c r="BE179" i="5"/>
  <c r="BE181" i="5"/>
  <c r="BE183" i="5"/>
  <c r="BE184" i="5"/>
  <c r="BE139" i="5"/>
  <c r="BE140" i="5"/>
  <c r="BE153" i="5"/>
  <c r="BE188" i="5"/>
  <c r="BK120" i="3"/>
  <c r="J120" i="3"/>
  <c r="J97" i="3" s="1"/>
  <c r="E85" i="4"/>
  <c r="BE123" i="4"/>
  <c r="BE125" i="4"/>
  <c r="BE129" i="4"/>
  <c r="BE151" i="4"/>
  <c r="J89" i="4"/>
  <c r="BE145" i="4"/>
  <c r="BE147" i="4"/>
  <c r="BE149" i="4"/>
  <c r="BE155" i="4"/>
  <c r="BE160" i="4"/>
  <c r="BE169" i="4"/>
  <c r="BE172" i="4"/>
  <c r="BE174" i="4"/>
  <c r="BE176" i="4"/>
  <c r="J92" i="4"/>
  <c r="BE127" i="4"/>
  <c r="BE136" i="4"/>
  <c r="BE141" i="4"/>
  <c r="BE156" i="4"/>
  <c r="BE163" i="4"/>
  <c r="BE166" i="4"/>
  <c r="BE161" i="4"/>
  <c r="BE179" i="4"/>
  <c r="J89" i="3"/>
  <c r="E109" i="3"/>
  <c r="J116" i="3"/>
  <c r="BE138" i="3"/>
  <c r="BE141" i="3"/>
  <c r="BE124" i="3"/>
  <c r="BE126" i="3"/>
  <c r="BE132" i="3"/>
  <c r="BE134" i="3"/>
  <c r="BE122" i="3"/>
  <c r="BE135" i="3"/>
  <c r="BE136" i="3"/>
  <c r="BE140" i="3"/>
  <c r="J118" i="2"/>
  <c r="BE124" i="2"/>
  <c r="BE126" i="2"/>
  <c r="BE137" i="2"/>
  <c r="BE139" i="2"/>
  <c r="BE143" i="2"/>
  <c r="BE155" i="2"/>
  <c r="BE158" i="2"/>
  <c r="BE160" i="2"/>
  <c r="BE162" i="2"/>
  <c r="BE165" i="2"/>
  <c r="BE167" i="2"/>
  <c r="BE176" i="2"/>
  <c r="BE185" i="2"/>
  <c r="BE190" i="2"/>
  <c r="BE192" i="2"/>
  <c r="BE168" i="2"/>
  <c r="BE171" i="2"/>
  <c r="BE174" i="2"/>
  <c r="BE179" i="2"/>
  <c r="BE182" i="2"/>
  <c r="BE193" i="2"/>
  <c r="E85" i="2"/>
  <c r="J89" i="2"/>
  <c r="BE129" i="2"/>
  <c r="BE132" i="2"/>
  <c r="BE134" i="2"/>
  <c r="BE136" i="2"/>
  <c r="BE141" i="2"/>
  <c r="BE148" i="2"/>
  <c r="BE150" i="2"/>
  <c r="BE153" i="2"/>
  <c r="F36" i="2"/>
  <c r="BC95" i="1" s="1"/>
  <c r="F37" i="3"/>
  <c r="BD96" i="1"/>
  <c r="F36" i="3"/>
  <c r="BC96" i="1"/>
  <c r="J34" i="4"/>
  <c r="AW97" i="1" s="1"/>
  <c r="F35" i="5"/>
  <c r="BB98" i="1"/>
  <c r="J34" i="6"/>
  <c r="AW99" i="1" s="1"/>
  <c r="F35" i="6"/>
  <c r="BB99" i="1"/>
  <c r="F36" i="7"/>
  <c r="BC100" i="1" s="1"/>
  <c r="F36" i="8"/>
  <c r="BC101" i="1" s="1"/>
  <c r="F37" i="9"/>
  <c r="BD102" i="1" s="1"/>
  <c r="J34" i="2"/>
  <c r="AW95" i="1" s="1"/>
  <c r="F34" i="3"/>
  <c r="BA96" i="1" s="1"/>
  <c r="F35" i="3"/>
  <c r="BB96" i="1"/>
  <c r="F36" i="4"/>
  <c r="BC97" i="1" s="1"/>
  <c r="J34" i="5"/>
  <c r="AW98" i="1"/>
  <c r="F37" i="6"/>
  <c r="BD99" i="1" s="1"/>
  <c r="F34" i="6"/>
  <c r="BA99" i="1"/>
  <c r="J34" i="7"/>
  <c r="AW100" i="1"/>
  <c r="F34" i="7"/>
  <c r="BA100" i="1" s="1"/>
  <c r="F34" i="8"/>
  <c r="BA101" i="1" s="1"/>
  <c r="F36" i="9"/>
  <c r="BC102" i="1" s="1"/>
  <c r="F34" i="2"/>
  <c r="BA95" i="1" s="1"/>
  <c r="J34" i="3"/>
  <c r="AW96" i="1" s="1"/>
  <c r="F35" i="4"/>
  <c r="BB97" i="1" s="1"/>
  <c r="F37" i="4"/>
  <c r="BD97" i="1" s="1"/>
  <c r="F37" i="5"/>
  <c r="BD98" i="1"/>
  <c r="F36" i="6"/>
  <c r="BC99" i="1" s="1"/>
  <c r="F35" i="7"/>
  <c r="BB100" i="1" s="1"/>
  <c r="F35" i="8"/>
  <c r="BB101" i="1" s="1"/>
  <c r="J34" i="9"/>
  <c r="AW102" i="1"/>
  <c r="F35" i="9"/>
  <c r="BB102" i="1" s="1"/>
  <c r="F37" i="2"/>
  <c r="BD95" i="1" s="1"/>
  <c r="F35" i="2"/>
  <c r="BB95" i="1" s="1"/>
  <c r="F34" i="4"/>
  <c r="BA97" i="1"/>
  <c r="F34" i="5"/>
  <c r="BA98" i="1"/>
  <c r="F36" i="5"/>
  <c r="BC98" i="1" s="1"/>
  <c r="F37" i="7"/>
  <c r="BD100" i="1"/>
  <c r="J34" i="8"/>
  <c r="AW101" i="1"/>
  <c r="F37" i="8"/>
  <c r="BD101" i="1"/>
  <c r="F34" i="9"/>
  <c r="BA102" i="1" s="1"/>
  <c r="BK120" i="7" l="1"/>
  <c r="BK119" i="7" s="1"/>
  <c r="J119" i="7" s="1"/>
  <c r="J96" i="7" s="1"/>
  <c r="BK122" i="5"/>
  <c r="J122" i="5" s="1"/>
  <c r="J97" i="5" s="1"/>
  <c r="R122" i="2"/>
  <c r="R121" i="2" s="1"/>
  <c r="P122" i="2"/>
  <c r="P121" i="2" s="1"/>
  <c r="AU95" i="1" s="1"/>
  <c r="T122" i="5"/>
  <c r="T121" i="5"/>
  <c r="T121" i="4"/>
  <c r="T120" i="4"/>
  <c r="P122" i="5"/>
  <c r="P121" i="5"/>
  <c r="AU98" i="1" s="1"/>
  <c r="T122" i="2"/>
  <c r="T121" i="2" s="1"/>
  <c r="P120" i="3"/>
  <c r="P119" i="3" s="1"/>
  <c r="AU96" i="1" s="1"/>
  <c r="P121" i="4"/>
  <c r="P120" i="4"/>
  <c r="AU97" i="1" s="1"/>
  <c r="BK122" i="2"/>
  <c r="J122" i="2" s="1"/>
  <c r="J97" i="2" s="1"/>
  <c r="BK121" i="4"/>
  <c r="J121" i="4" s="1"/>
  <c r="J97" i="4" s="1"/>
  <c r="BK122" i="9"/>
  <c r="J122" i="9" s="1"/>
  <c r="J97" i="9" s="1"/>
  <c r="BK120" i="6"/>
  <c r="J120" i="6"/>
  <c r="J97" i="6" s="1"/>
  <c r="BK120" i="8"/>
  <c r="J120" i="8" s="1"/>
  <c r="J97" i="8" s="1"/>
  <c r="J120" i="7"/>
  <c r="J97" i="7"/>
  <c r="BK119" i="3"/>
  <c r="J119" i="3" s="1"/>
  <c r="J96" i="3" s="1"/>
  <c r="J33" i="3"/>
  <c r="AV96" i="1"/>
  <c r="AT96" i="1"/>
  <c r="F33" i="4"/>
  <c r="AZ97" i="1" s="1"/>
  <c r="F33" i="6"/>
  <c r="AZ99" i="1" s="1"/>
  <c r="F33" i="7"/>
  <c r="AZ100" i="1" s="1"/>
  <c r="BB94" i="1"/>
  <c r="W31" i="1" s="1"/>
  <c r="BA94" i="1"/>
  <c r="W30" i="1" s="1"/>
  <c r="F33" i="3"/>
  <c r="AZ96" i="1" s="1"/>
  <c r="J33" i="4"/>
  <c r="AV97" i="1" s="1"/>
  <c r="AT97" i="1" s="1"/>
  <c r="J33" i="6"/>
  <c r="AV99" i="1"/>
  <c r="AT99" i="1" s="1"/>
  <c r="J33" i="7"/>
  <c r="AV100" i="1" s="1"/>
  <c r="AT100" i="1" s="1"/>
  <c r="BD94" i="1"/>
  <c r="W33" i="1" s="1"/>
  <c r="J33" i="2"/>
  <c r="AV95" i="1" s="1"/>
  <c r="AT95" i="1" s="1"/>
  <c r="J33" i="5"/>
  <c r="AV98" i="1" s="1"/>
  <c r="AT98" i="1" s="1"/>
  <c r="J33" i="8"/>
  <c r="AV101" i="1" s="1"/>
  <c r="AT101" i="1" s="1"/>
  <c r="J33" i="9"/>
  <c r="AV102" i="1" s="1"/>
  <c r="AT102" i="1" s="1"/>
  <c r="F33" i="2"/>
  <c r="AZ95" i="1" s="1"/>
  <c r="F33" i="5"/>
  <c r="AZ98" i="1" s="1"/>
  <c r="F33" i="8"/>
  <c r="AZ101" i="1"/>
  <c r="F33" i="9"/>
  <c r="AZ102" i="1" s="1"/>
  <c r="BC94" i="1"/>
  <c r="W32" i="1" s="1"/>
  <c r="J30" i="7" l="1"/>
  <c r="AG100" i="1" s="1"/>
  <c r="AN100" i="1" s="1"/>
  <c r="BK121" i="5"/>
  <c r="J121" i="5" s="1"/>
  <c r="J96" i="5" s="1"/>
  <c r="BK121" i="2"/>
  <c r="J121" i="2" s="1"/>
  <c r="J96" i="2" s="1"/>
  <c r="BK120" i="4"/>
  <c r="J120" i="4"/>
  <c r="J96" i="4" s="1"/>
  <c r="BK119" i="6"/>
  <c r="J119" i="6"/>
  <c r="J96" i="6" s="1"/>
  <c r="BK119" i="8"/>
  <c r="J119" i="8" s="1"/>
  <c r="J96" i="8" s="1"/>
  <c r="BK121" i="9"/>
  <c r="J121" i="9" s="1"/>
  <c r="J30" i="9" s="1"/>
  <c r="AG102" i="1" s="1"/>
  <c r="AU94" i="1"/>
  <c r="AW94" i="1"/>
  <c r="AK30" i="1" s="1"/>
  <c r="J30" i="3"/>
  <c r="AG96" i="1"/>
  <c r="AN96" i="1" s="1"/>
  <c r="AY94" i="1"/>
  <c r="AZ94" i="1"/>
  <c r="W29" i="1" s="1"/>
  <c r="J30" i="5"/>
  <c r="AG98" i="1"/>
  <c r="AN98" i="1" s="1"/>
  <c r="AX94" i="1"/>
  <c r="J39" i="7" l="1"/>
  <c r="J39" i="9"/>
  <c r="J96" i="9"/>
  <c r="J39" i="5"/>
  <c r="J39" i="3"/>
  <c r="AN102" i="1"/>
  <c r="J30" i="4"/>
  <c r="AG97" i="1" s="1"/>
  <c r="J30" i="6"/>
  <c r="AG99" i="1" s="1"/>
  <c r="J30" i="2"/>
  <c r="AG95" i="1" s="1"/>
  <c r="AN95" i="1" s="1"/>
  <c r="J30" i="8"/>
  <c r="AG101" i="1" s="1"/>
  <c r="AV94" i="1"/>
  <c r="AK29" i="1" s="1"/>
  <c r="J39" i="2" l="1"/>
  <c r="J39" i="6"/>
  <c r="J39" i="4"/>
  <c r="J39" i="8"/>
  <c r="AN97" i="1"/>
  <c r="AN99" i="1"/>
  <c r="AN101" i="1"/>
  <c r="AG94" i="1"/>
  <c r="AK26" i="1" s="1"/>
  <c r="AT94" i="1"/>
  <c r="AN94" i="1" l="1"/>
  <c r="AK35" i="1"/>
</calcChain>
</file>

<file path=xl/sharedStrings.xml><?xml version="1.0" encoding="utf-8"?>
<sst xmlns="http://schemas.openxmlformats.org/spreadsheetml/2006/main" count="4126" uniqueCount="619">
  <si>
    <t>Export Komplet</t>
  </si>
  <si>
    <t/>
  </si>
  <si>
    <t>2.0</t>
  </si>
  <si>
    <t>False</t>
  </si>
  <si>
    <t>{7cb9480b-06eb-4c86-a323-75e69850e794}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</si>
  <si>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</si>
  <si>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</si>
  <si>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</si>
  <si>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</si>
  <si>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</si>
  <si>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</si>
  <si>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</si>
  <si>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</si>
  <si>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N_2021_205</t>
  </si>
  <si>
    <t>Stavba:</t>
  </si>
  <si>
    <t>Dolní Věstonice - Dům přírody PÁLAVY</t>
  </si>
  <si>
    <t>KSO:</t>
  </si>
  <si>
    <t>CC-CZ:</t>
  </si>
  <si>
    <t>Místo:</t>
  </si>
  <si>
    <t>Dolní Věstonice</t>
  </si>
  <si>
    <t>Datum:</t>
  </si>
  <si>
    <t>19. 7. 2021</t>
  </si>
  <si>
    <t>Zadavatel:</t>
  </si>
  <si>
    <t>IČ:</t>
  </si>
  <si>
    <t>Regionální muzeum v Mikulově,  Mikulov</t>
  </si>
  <si>
    <t>DIČ:</t>
  </si>
  <si>
    <t>Zhotovitel:</t>
  </si>
  <si>
    <t>OK Atelier, s.r.o., Břeclav</t>
  </si>
  <si>
    <t>Projektant: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</si>
  <si>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</si>
  <si>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</si>
  <si>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</si>
  <si>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</si>
  <si>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</si>
  <si>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</si>
  <si>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</si>
  <si>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</si>
  <si>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</si>
  <si>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</si>
  <si>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</si>
  <si>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</si>
  <si>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</si>
  <si>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</si>
  <si>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</si>
  <si>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</si>
  <si>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</si>
  <si>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</si>
  <si>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</si>
  <si>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</si>
  <si>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</si>
  <si>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</si>
  <si>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</si>
  <si>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</si>
  <si>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</si>
  <si>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</si>
  <si>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</si>
  <si>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</si>
  <si>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</si>
  <si>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</si>
  <si>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</si>
  <si>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</si>
  <si>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</si>
  <si>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</si>
  <si>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</si>
  <si>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</si>
  <si>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</si>
  <si>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</si>
  <si>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</si>
  <si>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</si>
  <si>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</si>
  <si>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</si>
  <si>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</si>
  <si>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</si>
  <si>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</si>
  <si>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</si>
  <si>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</si>
  <si>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</si>
  <si>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</si>
  <si>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</si>
  <si>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Zajištění stěn stav.jámy</t>
  </si>
  <si>
    <t>STA</t>
  </si>
  <si>
    <t>1</t>
  </si>
  <si>
    <t>{fbf1b40e-b94c-4281-a34f-6d61ba1204cc}</t>
  </si>
  <si>
    <t>2</t>
  </si>
  <si>
    <t>02</t>
  </si>
  <si>
    <t>Zemní práce stav.jámy</t>
  </si>
  <si>
    <t>{892ee4aa-400d-4a8d-9e0b-90d270e3f4fa}</t>
  </si>
  <si>
    <t>03</t>
  </si>
  <si>
    <t>Mikropiloty</t>
  </si>
  <si>
    <t>{6f805916-668d-4851-9079-c0b70a370cbd}</t>
  </si>
  <si>
    <t>04</t>
  </si>
  <si>
    <t>Podbetonování nosných zdí</t>
  </si>
  <si>
    <t>{e500081c-ec95-4a01-86ad-7f8e3169f1d5}</t>
  </si>
  <si>
    <t>05</t>
  </si>
  <si>
    <t>Spínání lany</t>
  </si>
  <si>
    <t>{98197d78-804a-4899-b3f1-30a2bbd8247e}</t>
  </si>
  <si>
    <t>06</t>
  </si>
  <si>
    <t>Trhliny</t>
  </si>
  <si>
    <t>{056a53c4-d4fb-4ee8-b0dc-5f0454501466}</t>
  </si>
  <si>
    <t>07</t>
  </si>
  <si>
    <t>Dodatečné sepnutí objektu táhly - sklep</t>
  </si>
  <si>
    <t>{6e26f274-4f08-494c-bec2-275d08ed17ec}</t>
  </si>
  <si>
    <t>08</t>
  </si>
  <si>
    <t>Vedlejší rozpočtové náklady</t>
  </si>
  <si>
    <t>{ef30ed99-8cd7-40ff-9192-e34e0054913c}</t>
  </si>
  <si>
    <t>KRYCÍ LIST SOUPISU PRACÍ</t>
  </si>
  <si>
    <t>Objekt:</t>
  </si>
  <si>
    <t>01 - Zajištění stěn stav.jámy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</si>
  <si>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</si>
  <si>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</si>
  <si>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</si>
  <si>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</si>
  <si>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</si>
  <si>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</si>
  <si>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</si>
  <si>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</si>
  <si>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</si>
  <si>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</si>
  <si>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</si>
  <si>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</si>
  <si>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</si>
  <si>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</si>
  <si>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</si>
  <si>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</si>
  <si>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</si>
  <si>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</si>
  <si>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</si>
  <si>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</si>
  <si>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</si>
  <si>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</si>
  <si>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</si>
  <si>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</si>
  <si>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</si>
  <si>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</si>
  <si>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</si>
  <si>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</si>
  <si>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151711111</t>
  </si>
  <si>
    <t>Osazení zápor ocelových dl do 8 m</t>
  </si>
  <si>
    <t>m</t>
  </si>
  <si>
    <t>4</t>
  </si>
  <si>
    <t>-808627364</t>
  </si>
  <si>
    <t>VV</t>
  </si>
  <si>
    <t>"svislé zápory" 239,40</t>
  </si>
  <si>
    <t>M</t>
  </si>
  <si>
    <t>13010970</t>
  </si>
  <si>
    <t>ocel profilová jakost S235JR (11 375) průřez HEB 100</t>
  </si>
  <si>
    <t>t</t>
  </si>
  <si>
    <t>8</t>
  </si>
  <si>
    <t>1390645222</t>
  </si>
  <si>
    <t>239,40*0,0204</t>
  </si>
  <si>
    <t>"zaokr." 5,0</t>
  </si>
  <si>
    <t>3</t>
  </si>
  <si>
    <t>153 R1</t>
  </si>
  <si>
    <t xml:space="preserve">Likvidace spadů střík.betonu </t>
  </si>
  <si>
    <t>-817029021</t>
  </si>
  <si>
    <t>(186,749*0,2)</t>
  </si>
  <si>
    <t>(47,0-37,35)*2,0</t>
  </si>
  <si>
    <t>153811112</t>
  </si>
  <si>
    <t>Osazení kotvy tyčové dl přes 5 m D přes 28 do 32 mm</t>
  </si>
  <si>
    <t>-729214422</t>
  </si>
  <si>
    <t>"kotvy" 252,0</t>
  </si>
  <si>
    <t>5</t>
  </si>
  <si>
    <t>13021462</t>
  </si>
  <si>
    <t>tyč injekční zavrtávací kotevní R 32 N D 32/15mm</t>
  </si>
  <si>
    <t>-86559816</t>
  </si>
  <si>
    <t>"kotvy" 36*7,5</t>
  </si>
  <si>
    <t>6</t>
  </si>
  <si>
    <t>13021465</t>
  </si>
  <si>
    <t>matice R 32 pro tyč injekční zavrtávací</t>
  </si>
  <si>
    <t>kus</t>
  </si>
  <si>
    <t>2067387498</t>
  </si>
  <si>
    <t>7</t>
  </si>
  <si>
    <t>13021464</t>
  </si>
  <si>
    <t>spojník R 32 pro tyč injekční zavrtávací</t>
  </si>
  <si>
    <t>1499422274</t>
  </si>
  <si>
    <t>"kotvy" 36*2</t>
  </si>
  <si>
    <t>130R1</t>
  </si>
  <si>
    <t>korunka zavrtávací R32 ESS</t>
  </si>
  <si>
    <t>1391290211</t>
  </si>
  <si>
    <t>"kotvy" 36</t>
  </si>
  <si>
    <t>9</t>
  </si>
  <si>
    <t>153811211</t>
  </si>
  <si>
    <t>Napnutí kotev tyčových únosnost kotvy do 0,45 MN</t>
  </si>
  <si>
    <t>-866098547</t>
  </si>
  <si>
    <t>10</t>
  </si>
  <si>
    <t>153891111</t>
  </si>
  <si>
    <t>Osazení ocelové roznášecí konstrukce hmotnosti od 0 do 40 kg</t>
  </si>
  <si>
    <t>kg</t>
  </si>
  <si>
    <t>1889057553</t>
  </si>
  <si>
    <t xml:space="preserve">"převázky" </t>
  </si>
  <si>
    <t>" U100" 1,25*36*10,60</t>
  </si>
  <si>
    <t>" U120" 1,25*36*13,40</t>
  </si>
  <si>
    <t>Součet</t>
  </si>
  <si>
    <t>11</t>
  </si>
  <si>
    <t>13010910</t>
  </si>
  <si>
    <t>ocel profilová jakost S235JR (11 375) průřez UE 100</t>
  </si>
  <si>
    <t>-218885238</t>
  </si>
  <si>
    <t>"převázky" 0,477*1,05</t>
  </si>
  <si>
    <t>12</t>
  </si>
  <si>
    <t>1538911111</t>
  </si>
  <si>
    <t>1777285365</t>
  </si>
  <si>
    <t>"podkl.plech hlav"</t>
  </si>
  <si>
    <t>(36*0,2*0,2*0,02)*7850</t>
  </si>
  <si>
    <t>13</t>
  </si>
  <si>
    <t>13010912</t>
  </si>
  <si>
    <t>ocel profilová jakost S235JR (11 375) průřez UE 120</t>
  </si>
  <si>
    <t>1977579836</t>
  </si>
  <si>
    <t>"převázky" 0,603*1,05</t>
  </si>
  <si>
    <t>14</t>
  </si>
  <si>
    <t>13515130</t>
  </si>
  <si>
    <t>ocel široká jakost S235JR 200x20mm</t>
  </si>
  <si>
    <t>104525496</t>
  </si>
  <si>
    <t>"podkl.plechy" 0,226*1,2</t>
  </si>
  <si>
    <t>Zakládání</t>
  </si>
  <si>
    <t>153211001</t>
  </si>
  <si>
    <t>Zřízení stříkaného betonu tl do 50 mm skalních a poloskalních ploch</t>
  </si>
  <si>
    <t>m2</t>
  </si>
  <si>
    <t>-821351857</t>
  </si>
  <si>
    <t>"úvodní vrty" (13,50+20,23+9,70)*4,30</t>
  </si>
  <si>
    <t>16</t>
  </si>
  <si>
    <t>1532110011</t>
  </si>
  <si>
    <t>778022558</t>
  </si>
  <si>
    <t>186,749*3</t>
  </si>
  <si>
    <t>17</t>
  </si>
  <si>
    <t>58932563</t>
  </si>
  <si>
    <t>beton C 16/20 X0,XC1 kamenivo frakce 0/8</t>
  </si>
  <si>
    <t>m3</t>
  </si>
  <si>
    <t>-1550517528</t>
  </si>
  <si>
    <t>(186,749*0,2)*1,25</t>
  </si>
  <si>
    <t>"zaokr." 47,0</t>
  </si>
  <si>
    <t>18</t>
  </si>
  <si>
    <t>24551346</t>
  </si>
  <si>
    <t>přísada do malt a betonu k urychlení tuhnutí</t>
  </si>
  <si>
    <t>litr</t>
  </si>
  <si>
    <t>-104453126</t>
  </si>
  <si>
    <t>47,0*15</t>
  </si>
  <si>
    <t>19</t>
  </si>
  <si>
    <t>153273122</t>
  </si>
  <si>
    <t>Výztuž stříkaného betonu ze svařovaných sítí dvouvrstvá D drátu přes 4 do 6 mm skalních a poloskalních ploch</t>
  </si>
  <si>
    <t>-547876916</t>
  </si>
  <si>
    <t>20</t>
  </si>
  <si>
    <t>224212214</t>
  </si>
  <si>
    <t>Vrty maloprofilové D přes 56 do 93 mm úklon přes 45° hl 0 až 50 m hornina III a IV</t>
  </si>
  <si>
    <t>1890198482</t>
  </si>
  <si>
    <t>"kotvy - K.1.0.-K1.17.-2x"</t>
  </si>
  <si>
    <t>36*7,0</t>
  </si>
  <si>
    <t>224311114</t>
  </si>
  <si>
    <t>Vrty maloprofilové D přes 93 do 156 mm úklon do 45° hl 0 až 25 m hornina III a IV</t>
  </si>
  <si>
    <t>1384359364</t>
  </si>
  <si>
    <t>"svislé zápory  SZ1-SZ38"</t>
  </si>
  <si>
    <t>38*6,30</t>
  </si>
  <si>
    <t>22</t>
  </si>
  <si>
    <t>227111113</t>
  </si>
  <si>
    <t>Odpažení maloprofilových vrtů průměru přes 93 do 156 mm</t>
  </si>
  <si>
    <t>273074770</t>
  </si>
  <si>
    <t>23</t>
  </si>
  <si>
    <t>281601121</t>
  </si>
  <si>
    <t>Injektování vrtů nízkotlaké sestupné s jednoduchým obturátorem tlakem do 0,6 MPa</t>
  </si>
  <si>
    <t>hod</t>
  </si>
  <si>
    <t>105442518</t>
  </si>
  <si>
    <t>"kotvy" 252*0,5 "50%"</t>
  </si>
  <si>
    <t>126*10/60</t>
  </si>
  <si>
    <t>24</t>
  </si>
  <si>
    <t>282601122</t>
  </si>
  <si>
    <t>Injektování vrtů vysokotlaké sestupné s jednoduchým obturátorem tlakem přes 0,6 do 2 MPa</t>
  </si>
  <si>
    <t>-1618870088</t>
  </si>
  <si>
    <t>126,0*10/60</t>
  </si>
  <si>
    <t>25</t>
  </si>
  <si>
    <t>58522150</t>
  </si>
  <si>
    <t>cement portlandský směsný CEM II 32,5MPa</t>
  </si>
  <si>
    <t>-2014596600</t>
  </si>
  <si>
    <t>"kotvy" 252,0*0,03*1,38</t>
  </si>
  <si>
    <t>"zaokr." 10,5</t>
  </si>
  <si>
    <t>26</t>
  </si>
  <si>
    <t>24552549</t>
  </si>
  <si>
    <t>plastifikátor do malt tekutý</t>
  </si>
  <si>
    <t>137275611</t>
  </si>
  <si>
    <t>"kotvy" 252*0,03</t>
  </si>
  <si>
    <t>7,56*6 "l/m3"</t>
  </si>
  <si>
    <t>"zaokr." 45,5</t>
  </si>
  <si>
    <t>Ostatní konstrukce a práce, bourání</t>
  </si>
  <si>
    <t>27</t>
  </si>
  <si>
    <t>985513111</t>
  </si>
  <si>
    <t>Stržení povrchu stříkaného betonu ze suchých směsí včetně zařezání</t>
  </si>
  <si>
    <t>-516090285</t>
  </si>
  <si>
    <t>998</t>
  </si>
  <si>
    <t>Přesun hmot</t>
  </si>
  <si>
    <t>28</t>
  </si>
  <si>
    <t>998004011</t>
  </si>
  <si>
    <t>Přesun hmot pro injektování, kotvy a mikropiloty</t>
  </si>
  <si>
    <t>1088833179</t>
  </si>
  <si>
    <t>29</t>
  </si>
  <si>
    <t>998011001</t>
  </si>
  <si>
    <t>Přesun hmot pro budovy zděné v do 6 m</t>
  </si>
  <si>
    <t>-1898229139</t>
  </si>
  <si>
    <t>02 - Zemní práce stav.jámy</t>
  </si>
  <si>
    <t>115101201</t>
  </si>
  <si>
    <t>Čerpání vody na dopravní výšku do 10 m průměrný přítok do 500 l/min</t>
  </si>
  <si>
    <t>913761449</t>
  </si>
  <si>
    <t>4*250</t>
  </si>
  <si>
    <t>122311101</t>
  </si>
  <si>
    <t>Odkopávky a prokopávky v hornině třídy těžitelnosti II, skupiny 4 ručně</t>
  </si>
  <si>
    <t>-1691484826</t>
  </si>
  <si>
    <t>"plocha stěny" 186,749*0,2</t>
  </si>
  <si>
    <t>131351203</t>
  </si>
  <si>
    <t>Hloubení jam zapažených v hornině třídy těžitelnosti II skupiny 4 objem do 100 m3 strojně</t>
  </si>
  <si>
    <t>1794022751</t>
  </si>
  <si>
    <t>13,40*10,3*4,3</t>
  </si>
  <si>
    <t>6,3*5,25*4,3</t>
  </si>
  <si>
    <t>Mezisoučet</t>
  </si>
  <si>
    <t>736,0-(186,749*0,2)</t>
  </si>
  <si>
    <t>"zaokr." 699,0</t>
  </si>
  <si>
    <t>161151113</t>
  </si>
  <si>
    <t>Svislé přemístění výkopku z horniny třídy těžitelnosti II skupiny 4 a 5 hl výkopu přes 4 do 8 m</t>
  </si>
  <si>
    <t>-370043508</t>
  </si>
  <si>
    <t>699,0+37,35</t>
  </si>
  <si>
    <t>162751137</t>
  </si>
  <si>
    <t>Vodorovné přemístění přes 9 000 do 10000 m výkopku/sypaniny z horniny třídy těžitelnosti II skupiny 4 a 5</t>
  </si>
  <si>
    <t>-2081624783</t>
  </si>
  <si>
    <t>167151102</t>
  </si>
  <si>
    <t>Nakládání výkopku z hornin třídy těžitelnosti II skupiny 4 a 5 do 100 m3</t>
  </si>
  <si>
    <t>-1161267068</t>
  </si>
  <si>
    <t>171201231</t>
  </si>
  <si>
    <t>Poplatek za uložení zeminy a kamení na recyklační skládce (skládkovné) kód odpadu 17 05 04</t>
  </si>
  <si>
    <t>508058333</t>
  </si>
  <si>
    <t>736,35*2,10</t>
  </si>
  <si>
    <t>171251201</t>
  </si>
  <si>
    <t>Uložení sypaniny na skládky nebo meziskládky</t>
  </si>
  <si>
    <t>1450468063</t>
  </si>
  <si>
    <t>225 R1</t>
  </si>
  <si>
    <t>Vystrojení vrtů PVC</t>
  </si>
  <si>
    <t>1892937909</t>
  </si>
  <si>
    <t>225311114</t>
  </si>
  <si>
    <t>Vrty maloprofilové jádrové D přes 93 do 156 mm úklon do 45° hl 0 až 25 m hornina III a IV</t>
  </si>
  <si>
    <t>-950671101</t>
  </si>
  <si>
    <t>"studny" 4*3,0</t>
  </si>
  <si>
    <t>03 - Mikropiloty</t>
  </si>
  <si>
    <t>-330616510</t>
  </si>
  <si>
    <t>42*((0,8*1,4)*5)</t>
  </si>
  <si>
    <t>153211002</t>
  </si>
  <si>
    <t>Zřízení stříkaného betonu tl přes 50 do 100 mm skalních a poloskalních ploch</t>
  </si>
  <si>
    <t>-2045890049</t>
  </si>
  <si>
    <t>"sklípky" 42*0,8*1,4</t>
  </si>
  <si>
    <t>58932931</t>
  </si>
  <si>
    <t>beton C 25/30 X0 kamenivo frakce 0/8</t>
  </si>
  <si>
    <t>13431230</t>
  </si>
  <si>
    <t>(42*(0,8*0,4*1,4))*1,15</t>
  </si>
  <si>
    <t>153272213</t>
  </si>
  <si>
    <t>Výztuž stříkaného betonu příčná i podélná z oceli 10 505 nebo BSt 500 D přes 10 do 16 mm skalních a poloskalních ploch</t>
  </si>
  <si>
    <t>-163369733</t>
  </si>
  <si>
    <t>"sklípky"</t>
  </si>
  <si>
    <t>(4*0,4)*42*1,998</t>
  </si>
  <si>
    <t>(4*42)*2,984</t>
  </si>
  <si>
    <t>(0,8*1,4)*42*4,44</t>
  </si>
  <si>
    <t>134,26+501,31+208,85</t>
  </si>
  <si>
    <t>844,42*0,001</t>
  </si>
  <si>
    <t>-1671857234</t>
  </si>
  <si>
    <t>34*9,5</t>
  </si>
  <si>
    <t>(5+3)*6,0</t>
  </si>
  <si>
    <t>371,0-74,2</t>
  </si>
  <si>
    <t>-381299357</t>
  </si>
  <si>
    <t>(7+7+6+8)*1,4</t>
  </si>
  <si>
    <t>(6+8)*2,5</t>
  </si>
  <si>
    <t>1905675281</t>
  </si>
  <si>
    <t>371*5/60</t>
  </si>
  <si>
    <t>1954117140</t>
  </si>
  <si>
    <t>371*0,02*1,38</t>
  </si>
  <si>
    <t>2059095706</t>
  </si>
  <si>
    <t>10,24*6</t>
  </si>
  <si>
    <t>283111111</t>
  </si>
  <si>
    <t>Zřízení trubkových mikropilot svislých část hladká D přes 60 do 80 mm</t>
  </si>
  <si>
    <t>1851221391</t>
  </si>
  <si>
    <t>103010900</t>
  </si>
  <si>
    <t>mikropiloty TITAN 52/26</t>
  </si>
  <si>
    <t>1129685976</t>
  </si>
  <si>
    <t>103220004</t>
  </si>
  <si>
    <t>spojník TITAN 52/26</t>
  </si>
  <si>
    <t>-1491898613</t>
  </si>
  <si>
    <t>34*5</t>
  </si>
  <si>
    <t>8*3</t>
  </si>
  <si>
    <t>107220004</t>
  </si>
  <si>
    <t>korunka vrtací ESS 105</t>
  </si>
  <si>
    <t>-1098607740</t>
  </si>
  <si>
    <t>103220902</t>
  </si>
  <si>
    <t>matice TITAN 52/26</t>
  </si>
  <si>
    <t>-1179109199</t>
  </si>
  <si>
    <t>42*4</t>
  </si>
  <si>
    <t>283131111</t>
  </si>
  <si>
    <t>Zřízení hlavy mikropilot namáhaných tlakem i tahem D přes 60 do 80 mm</t>
  </si>
  <si>
    <t>1027127717</t>
  </si>
  <si>
    <t>42*2</t>
  </si>
  <si>
    <t>962023390</t>
  </si>
  <si>
    <t>Bourání zdiva nadzákladového smíšeného na MV nebo MVC do 1 m3</t>
  </si>
  <si>
    <t>-1189345713</t>
  </si>
  <si>
    <t>42*(0,8*0,4*1,4)</t>
  </si>
  <si>
    <t>985131411</t>
  </si>
  <si>
    <t>Očištění ploch stěn, rubu kleneb a podlah stlačeným vzduchem</t>
  </si>
  <si>
    <t>1559442886</t>
  </si>
  <si>
    <t>42*((0,8+0,4+0,4)*1,4)</t>
  </si>
  <si>
    <t>985331216</t>
  </si>
  <si>
    <t>Dodatečné vlepování betonářské výztuže D 18 mm do chemické malty včetně vyvrtání otvoru</t>
  </si>
  <si>
    <t>86686635</t>
  </si>
  <si>
    <t>(42*4)*0,2</t>
  </si>
  <si>
    <t>985331218</t>
  </si>
  <si>
    <t>Dodatečné vlepování betonářské výztuže D 22 mm do chemické malty včetně vyvrtání otvoru</t>
  </si>
  <si>
    <t>-1103242520</t>
  </si>
  <si>
    <t>(42*8)*0,2</t>
  </si>
  <si>
    <t>1217171451</t>
  </si>
  <si>
    <t>42*(0,8*1,4)</t>
  </si>
  <si>
    <t>-241803975</t>
  </si>
  <si>
    <t>04 - Podbetonování nosných zdí</t>
  </si>
  <si>
    <t>824553332</t>
  </si>
  <si>
    <t>1*250</t>
  </si>
  <si>
    <t>131313101</t>
  </si>
  <si>
    <t>Hloubení jam v soudržných horninách třídy těžitelnosti II skupiny 4 ručně</t>
  </si>
  <si>
    <t>-223252504</t>
  </si>
  <si>
    <t>"schodiště"</t>
  </si>
  <si>
    <t>2,6*5,2*3,3</t>
  </si>
  <si>
    <t>132312112</t>
  </si>
  <si>
    <t>Hloubení rýh š do 800 mm v nesoudržných horninách třídy těžitelnosti II skupiny 4 ručně</t>
  </si>
  <si>
    <t>-1655567103</t>
  </si>
  <si>
    <t>"podbetonování"</t>
  </si>
  <si>
    <t>3,5*0,7*5,25</t>
  </si>
  <si>
    <t>2,4*0,7*(2,6+0,7+5,35+2,6)</t>
  </si>
  <si>
    <t>0,8*0,7*(6+1)</t>
  </si>
  <si>
    <t>1,8*0,7*(6+6,3)</t>
  </si>
  <si>
    <t>"zaokr." 51,2</t>
  </si>
  <si>
    <t>151101301</t>
  </si>
  <si>
    <t>Zřízení rozepření stěn při pažení příložném hl do 4 m</t>
  </si>
  <si>
    <t>-964046726</t>
  </si>
  <si>
    <t>((18,37*2)+27,0+5,6+22,14)*1,5</t>
  </si>
  <si>
    <t>151101311</t>
  </si>
  <si>
    <t>Odstranění rozepření stěn při pažení příložném hl do 4 m</t>
  </si>
  <si>
    <t>-1158714187</t>
  </si>
  <si>
    <t>151101401</t>
  </si>
  <si>
    <t>Zřízení vzepření stěn při pažení příložném hl do 4 m</t>
  </si>
  <si>
    <t>722301837</t>
  </si>
  <si>
    <t>5,25+(2,6+0,7+5,35+2,6)+(6+1)+(6+6,3)</t>
  </si>
  <si>
    <t>35,8*0,7</t>
  </si>
  <si>
    <t>151101411</t>
  </si>
  <si>
    <t>Odstranění vzepření stěn při pažení příložném hl do 4 m</t>
  </si>
  <si>
    <t>1475330257</t>
  </si>
  <si>
    <t>161111512</t>
  </si>
  <si>
    <t>Svislé přemístění výkopku z horniny třídy těžitelnosti II skupiny 4 a 5 hl výkopu přes 3 do 6 m nošením</t>
  </si>
  <si>
    <t>1742211859</t>
  </si>
  <si>
    <t>(12,9+18,9+3,9+15,5)</t>
  </si>
  <si>
    <t>44,616+51,2</t>
  </si>
  <si>
    <t>259318996</t>
  </si>
  <si>
    <t>-1843756969</t>
  </si>
  <si>
    <t>"podbetonov."51,2+"schodiště" 44,616</t>
  </si>
  <si>
    <t>-330879378</t>
  </si>
  <si>
    <t>95,816*2,1</t>
  </si>
  <si>
    <t>-2003311245</t>
  </si>
  <si>
    <t>Vystrojení vrtu PVC</t>
  </si>
  <si>
    <t>-955606454</t>
  </si>
  <si>
    <t>-414193737</t>
  </si>
  <si>
    <t>"studna" 1*3,0</t>
  </si>
  <si>
    <t>245 R1</t>
  </si>
  <si>
    <t>Přísada do malty těsnící a urychlení tuhnutí</t>
  </si>
  <si>
    <t>-68978865</t>
  </si>
  <si>
    <t>52,04*6</t>
  </si>
  <si>
    <t>273322511</t>
  </si>
  <si>
    <t>Základové desky ze ŽB se zvýšenými nároky na prostředí tř. C 25/30</t>
  </si>
  <si>
    <t>-443831035</t>
  </si>
  <si>
    <t xml:space="preserve">"deska schodiště a podkl.beton" </t>
  </si>
  <si>
    <t>5,2*2,6*0,3</t>
  </si>
  <si>
    <t>274356021</t>
  </si>
  <si>
    <t>Bednění základových pasů ploch rovinných zřízení</t>
  </si>
  <si>
    <t>309154862</t>
  </si>
  <si>
    <t>(3,5*5,25)*2</t>
  </si>
  <si>
    <t>2,4*(2,6+0,7+5,35+2,6)</t>
  </si>
  <si>
    <t>0,8*(6+1)</t>
  </si>
  <si>
    <t>1,8*(6+6,3)</t>
  </si>
  <si>
    <t>274356022</t>
  </si>
  <si>
    <t>Bednění základových pasů ploch rovinných odstranění</t>
  </si>
  <si>
    <t>432970612</t>
  </si>
  <si>
    <t>279 R1</t>
  </si>
  <si>
    <t>Dovoz betonové směsi a čekcí doba přepravníku</t>
  </si>
  <si>
    <t>-680501834</t>
  </si>
  <si>
    <t>279 R2</t>
  </si>
  <si>
    <t>Mobilní čerpadlo na beton SCHWING</t>
  </si>
  <si>
    <t>-2131969114</t>
  </si>
  <si>
    <t>279311115</t>
  </si>
  <si>
    <t>Postupné podbetonování základového zdiva prostým betonem tř. C 20/25</t>
  </si>
  <si>
    <t>840643138</t>
  </si>
  <si>
    <t>"základů"</t>
  </si>
  <si>
    <t>12,9+18,9+3,9+15,5</t>
  </si>
  <si>
    <t>953334124</t>
  </si>
  <si>
    <t>Bobtnavý pásek do pracovních spar betonových kcí bentonitový 20x25 mm s prodlouženou dobou bobtnání</t>
  </si>
  <si>
    <t>-1144185835</t>
  </si>
  <si>
    <t>15,6*1,2</t>
  </si>
  <si>
    <t>"zaokr." 20,0</t>
  </si>
  <si>
    <t>985 R1</t>
  </si>
  <si>
    <t>Kotvičky pro kotvení R10 ražené</t>
  </si>
  <si>
    <t>-1570147224</t>
  </si>
  <si>
    <t>55*3</t>
  </si>
  <si>
    <t>985331213</t>
  </si>
  <si>
    <t>Dodatečné vlepování betonářské výztuže D 12 mm do chemické malty včetně vyvrtání otvoru</t>
  </si>
  <si>
    <t>1864198960</t>
  </si>
  <si>
    <t>78*0,3</t>
  </si>
  <si>
    <t>985511111</t>
  </si>
  <si>
    <t>Stříkaný beton stěn ze suché směsi pevnosti min. 25 MPa tl 30 mm</t>
  </si>
  <si>
    <t>-1705522594</t>
  </si>
  <si>
    <t>985512911</t>
  </si>
  <si>
    <t>Příplatek ke stříkanému betonu ze suché směsi za práci ve stísněném prostoru</t>
  </si>
  <si>
    <t>-976066537</t>
  </si>
  <si>
    <t>985512912</t>
  </si>
  <si>
    <t>Příplatek ke stříkanému betonu ze suché směsi za plochu do 10 m2 jednotlivě</t>
  </si>
  <si>
    <t>1808783823</t>
  </si>
  <si>
    <t>985562312</t>
  </si>
  <si>
    <t>Výztuž stříkaného betonu stěn ze svařovaných sítí jednovrstvých D drátu 6 mm velikost ok přes 100 mm</t>
  </si>
  <si>
    <t>-2050481856</t>
  </si>
  <si>
    <t>"zajištění rubů výkopu" 27+5,9+22,14</t>
  </si>
  <si>
    <t>985562433</t>
  </si>
  <si>
    <t>Výztuž stříkaného betonu rubu kleneb ze svařovaných sítí dvouvrstvých D drátu 8 mm oka přes 100 mm</t>
  </si>
  <si>
    <t>-1843423648</t>
  </si>
  <si>
    <t>5,2*2,6</t>
  </si>
  <si>
    <t>30</t>
  </si>
  <si>
    <t>985676112</t>
  </si>
  <si>
    <t>Výztuž ztužujících věnců z oceli 10 505</t>
  </si>
  <si>
    <t>560379986</t>
  </si>
  <si>
    <t>(5,2+2,6)*2</t>
  </si>
  <si>
    <t>15,6/0,2</t>
  </si>
  <si>
    <t>(78*1,0*0,888)*0,001</t>
  </si>
  <si>
    <t>31</t>
  </si>
  <si>
    <t>-555571577</t>
  </si>
  <si>
    <t>05 - Spínání lany</t>
  </si>
  <si>
    <t>941111131</t>
  </si>
  <si>
    <t>Montáž lešení řadového trubkového lehkého s podlahami zatížení do 200 kg/m2 š přes 1,2 do 1,5 m v do 10 m</t>
  </si>
  <si>
    <t>-963793934</t>
  </si>
  <si>
    <t>(15,0+7,0)*5</t>
  </si>
  <si>
    <t>941111231</t>
  </si>
  <si>
    <t>Příplatek k lešení řadovému trubkovému lehkému s podlahami š 1,5 m v 10 m za první a ZKD den použití</t>
  </si>
  <si>
    <t>1778794179</t>
  </si>
  <si>
    <t>110*30</t>
  </si>
  <si>
    <t>941111831</t>
  </si>
  <si>
    <t>Demontáž lešení řadového trubkového lehkého s podlahami zatížení do 200 kg/m2 š přes 1,2 do 1,5 m v do 10 m</t>
  </si>
  <si>
    <t>-571520472</t>
  </si>
  <si>
    <t>(15,0+7,0)*5,0</t>
  </si>
  <si>
    <t>985621111</t>
  </si>
  <si>
    <t>Spínání objektů - drážka pro lano včetně vysekání a vyplnění s výztuží včetně kotviček</t>
  </si>
  <si>
    <t>-1992493929</t>
  </si>
  <si>
    <t>13,5+10,5+17,2+17,0+6,5+12,8</t>
  </si>
  <si>
    <t>77,5-14,4</t>
  </si>
  <si>
    <t>985621211</t>
  </si>
  <si>
    <t>Spínání objektů - prostup lana přes zeď včetně vrtu a jeho zainjektování cementovou maltou</t>
  </si>
  <si>
    <t>1618517072</t>
  </si>
  <si>
    <t>(6*2)*1,2</t>
  </si>
  <si>
    <t>985621311</t>
  </si>
  <si>
    <t>Spínání objektů - vložení a dodání lana průměru do 20 mm</t>
  </si>
  <si>
    <t>1907174449</t>
  </si>
  <si>
    <t>"viz.tabulka" 77,5</t>
  </si>
  <si>
    <t>985621411</t>
  </si>
  <si>
    <t>Spínání objektů - kotevní oblast pro lano s vysekáním a zapravením s kotevní deskou 300x300x25 mm</t>
  </si>
  <si>
    <t>956972811</t>
  </si>
  <si>
    <t>6*2</t>
  </si>
  <si>
    <t>985621511</t>
  </si>
  <si>
    <t>Spínání objektů - napnutí lana</t>
  </si>
  <si>
    <t>-1190630347</t>
  </si>
  <si>
    <t>2082666572</t>
  </si>
  <si>
    <t>06 - Trhliny</t>
  </si>
  <si>
    <t>949101112</t>
  </si>
  <si>
    <t>Lešení pomocné pro objekty pozemních staveb s lešeňovou podlahou v přes 1,9 do 3,5 m zatížení do 150 kg/m2</t>
  </si>
  <si>
    <t>-1885469856</t>
  </si>
  <si>
    <t>40,0*1,5</t>
  </si>
  <si>
    <t>985141112</t>
  </si>
  <si>
    <t>Vyčištění trhlin a dutin ve zdivu š do 30 mm hl přes 150 do 300 mm</t>
  </si>
  <si>
    <t>-351600575</t>
  </si>
  <si>
    <t>"viz.TZ" 40,0</t>
  </si>
  <si>
    <t>985421112</t>
  </si>
  <si>
    <t>Injektáž trhlin š 2 mm v cihelném zdivu tl přes 300 do 450 mm aktivovanou cementovou maltou včetně vrtů</t>
  </si>
  <si>
    <t>1886981496</t>
  </si>
  <si>
    <t>985441122</t>
  </si>
  <si>
    <t>Přídavná šroubovitá nerezová výztuž 2 táhla D 6 mm v drážce v cihelném zdivu hl do 70 mm</t>
  </si>
  <si>
    <t>392929058</t>
  </si>
  <si>
    <t>"viz.TZ"</t>
  </si>
  <si>
    <t>120*1,0</t>
  </si>
  <si>
    <t>118839652</t>
  </si>
  <si>
    <t>07 - Dodatečné sepnutí objektu táhly - sklep</t>
  </si>
  <si>
    <t>985622222</t>
  </si>
  <si>
    <t>Spínání objektů - vložení a dodání táhla z betonářské oceli D přes 20 do 28 mm s napínací maticí</t>
  </si>
  <si>
    <t>1666656185</t>
  </si>
  <si>
    <t>3*6,0</t>
  </si>
  <si>
    <t>985622490</t>
  </si>
  <si>
    <t>Příplatek k cenám spínání objektů táhly za práci ve stísněném prostoru</t>
  </si>
  <si>
    <t>-194615416</t>
  </si>
  <si>
    <t>101878247</t>
  </si>
  <si>
    <t>08 - Vedlejší rozpočtové náklady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</si>
  <si>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</si>
  <si>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</si>
  <si>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</si>
  <si>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</si>
  <si>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</si>
  <si>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</si>
  <si>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VRN3</t>
  </si>
  <si>
    <t>Zařízení staveniště</t>
  </si>
  <si>
    <t>030001000</t>
  </si>
  <si>
    <t>%</t>
  </si>
  <si>
    <t>1024</t>
  </si>
  <si>
    <t>429392005</t>
  </si>
  <si>
    <t>"výpočet jedn. ceny: 9202653/100=92026,53" 2,0</t>
  </si>
  <si>
    <t>VRN4</t>
  </si>
  <si>
    <t>Inženýrská činnost</t>
  </si>
  <si>
    <t>040001000</t>
  </si>
  <si>
    <t>-1798345309</t>
  </si>
  <si>
    <t>041403000</t>
  </si>
  <si>
    <t>Koordinátor BOZP na staveništi</t>
  </si>
  <si>
    <t>kpl</t>
  </si>
  <si>
    <t>-1294249066</t>
  </si>
  <si>
    <t>VRN7</t>
  </si>
  <si>
    <t>Provozní vlivy</t>
  </si>
  <si>
    <t>071001000</t>
  </si>
  <si>
    <t>-508275698</t>
  </si>
  <si>
    <t>VRN9</t>
  </si>
  <si>
    <t>Ostatní náklady</t>
  </si>
  <si>
    <t>090001000</t>
  </si>
  <si>
    <t>-1764170592</t>
  </si>
  <si>
    <t>"dopravní značení, zábory, zábrany, přemisťování,..."</t>
  </si>
  <si>
    <t>0,3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</si>
</sst>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3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0" fillId="0" borderId="0" xfId="0" applyProtection="1"/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>
      <alignment horizontal="left" vertical="center"/>
    </xf>
    <xf numFmtId="0" fontId="34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2" fillId="0" borderId="19" xfId="0" applyFont="1" applyBorder="1" applyAlignment="1">
      <alignment horizontal="left" vertical="center"/>
    </xf>
    <xf numFmtId="0" fontId="22" fillId="0" borderId="20" xfId="0" applyFont="1" applyBorder="1" applyAlignment="1">
      <alignment horizontal="center"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4" fillId="2" borderId="0" xfId="0" applyFont="1" applyFill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4"/>
  <sheetViews>
    <sheetView showGridLines="0" topLeftCell="A118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30" t="s">
        <v>5</v>
      </c>
      <c r="AS2" s="224"/>
      <c r="AT2" s="224"/>
      <c r="AU2" s="224"/>
      <c r="AV2" s="224"/>
      <c r="AW2" s="224"/>
      <c r="AX2" s="224"/>
      <c r="AY2" s="224"/>
      <c r="AZ2" s="224"/>
      <c r="BA2" s="224"/>
      <c r="BB2" s="224"/>
      <c r="BC2" s="224"/>
      <c r="BD2" s="224"/>
      <c r="BE2" s="224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1"/>
      <c r="D4" s="22" t="s">
        <v>9</v>
      </c>
      <c r="AR4" s="21"/>
      <c r="AS4" s="23" t="s">
        <v>10</v>
      </c>
      <c r="BS4" s="18" t="s">
        <v>11</v>
      </c>
    </row>
    <row r="5" spans="1:74" s="1" customFormat="1" ht="12" customHeight="1">
      <c r="B5" s="21"/>
      <c r="D5" s="24" t="s">
        <v>12</v>
      </c>
      <c r="K5" s="223" t="s">
        <v>13</v>
      </c>
      <c r="L5" s="224"/>
      <c r="M5" s="224"/>
      <c r="N5" s="224"/>
      <c r="O5" s="224"/>
      <c r="P5" s="224"/>
      <c r="Q5" s="224"/>
      <c r="R5" s="224"/>
      <c r="S5" s="224"/>
      <c r="T5" s="224"/>
      <c r="U5" s="224"/>
      <c r="V5" s="224"/>
      <c r="W5" s="224"/>
      <c r="X5" s="224"/>
      <c r="Y5" s="224"/>
      <c r="Z5" s="224"/>
      <c r="AA5" s="224"/>
      <c r="AB5" s="224"/>
      <c r="AC5" s="224"/>
      <c r="AD5" s="224"/>
      <c r="AE5" s="224"/>
      <c r="AF5" s="224"/>
      <c r="AG5" s="224"/>
      <c r="AH5" s="224"/>
      <c r="AI5" s="224"/>
      <c r="AJ5" s="224"/>
      <c r="AK5" s="224"/>
      <c r="AL5" s="224"/>
      <c r="AM5" s="224"/>
      <c r="AN5" s="224"/>
      <c r="AO5" s="224"/>
      <c r="AR5" s="21"/>
      <c r="BS5" s="18" t="s">
        <v>6</v>
      </c>
    </row>
    <row r="6" spans="1:74" s="1" customFormat="1" ht="36.950000000000003" customHeight="1">
      <c r="B6" s="21"/>
      <c r="D6" s="26" t="s">
        <v>14</v>
      </c>
      <c r="K6" s="225" t="s">
        <v>15</v>
      </c>
      <c r="L6" s="224"/>
      <c r="M6" s="224"/>
      <c r="N6" s="224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224"/>
      <c r="AI6" s="224"/>
      <c r="AJ6" s="224"/>
      <c r="AK6" s="224"/>
      <c r="AL6" s="224"/>
      <c r="AM6" s="224"/>
      <c r="AN6" s="224"/>
      <c r="AO6" s="224"/>
      <c r="AR6" s="21"/>
      <c r="BS6" s="18" t="s">
        <v>6</v>
      </c>
    </row>
    <row r="7" spans="1:74" s="1" customFormat="1" ht="12" customHeight="1">
      <c r="B7" s="21"/>
      <c r="D7" s="27" t="s">
        <v>16</v>
      </c>
      <c r="K7" s="25" t="s">
        <v>1</v>
      </c>
      <c r="AK7" s="27" t="s">
        <v>17</v>
      </c>
      <c r="AN7" s="25" t="s">
        <v>1</v>
      </c>
      <c r="AR7" s="21"/>
      <c r="BS7" s="18" t="s">
        <v>6</v>
      </c>
    </row>
    <row r="8" spans="1:74" s="1" customFormat="1" ht="12" customHeight="1">
      <c r="B8" s="21"/>
      <c r="D8" s="27" t="s">
        <v>18</v>
      </c>
      <c r="K8" s="25" t="s">
        <v>19</v>
      </c>
      <c r="AK8" s="27" t="s">
        <v>20</v>
      </c>
      <c r="AN8" s="25" t="s">
        <v>21</v>
      </c>
      <c r="AR8" s="21"/>
      <c r="BS8" s="18" t="s">
        <v>6</v>
      </c>
    </row>
    <row r="9" spans="1:74" s="1" customFormat="1" ht="14.45" customHeight="1">
      <c r="B9" s="21"/>
      <c r="AR9" s="21"/>
      <c r="BS9" s="18" t="s">
        <v>6</v>
      </c>
    </row>
    <row r="10" spans="1:74" s="1" customFormat="1" ht="12" customHeight="1">
      <c r="B10" s="21"/>
      <c r="D10" s="27" t="s">
        <v>22</v>
      </c>
      <c r="AK10" s="27" t="s">
        <v>23</v>
      </c>
      <c r="AN10" s="25" t="s">
        <v>1</v>
      </c>
      <c r="AR10" s="21"/>
      <c r="BS10" s="18" t="s">
        <v>6</v>
      </c>
    </row>
    <row r="11" spans="1:74" s="1" customFormat="1" ht="18.399999999999999" customHeight="1">
      <c r="B11" s="21"/>
      <c r="E11" s="25" t="s">
        <v>24</v>
      </c>
      <c r="AK11" s="27" t="s">
        <v>25</v>
      </c>
      <c r="AN11" s="25" t="s">
        <v>1</v>
      </c>
      <c r="AR11" s="21"/>
      <c r="BS11" s="18" t="s">
        <v>6</v>
      </c>
    </row>
    <row r="12" spans="1:74" s="1" customFormat="1" ht="6.95" customHeight="1">
      <c r="B12" s="21"/>
      <c r="AR12" s="21"/>
      <c r="BS12" s="18" t="s">
        <v>6</v>
      </c>
    </row>
    <row r="13" spans="1:74" s="1" customFormat="1" ht="12" customHeight="1">
      <c r="B13" s="21"/>
      <c r="D13" s="27" t="s">
        <v>26</v>
      </c>
      <c r="AK13" s="27" t="s">
        <v>23</v>
      </c>
      <c r="AN13" s="25" t="s">
        <v>1</v>
      </c>
      <c r="AR13" s="21"/>
      <c r="BS13" s="18" t="s">
        <v>6</v>
      </c>
    </row>
    <row r="14" spans="1:74" ht="12.75">
      <c r="B14" s="21"/>
      <c r="E14" s="25" t="s">
        <v>27</v>
      </c>
      <c r="AK14" s="27" t="s">
        <v>25</v>
      </c>
      <c r="AN14" s="25" t="s">
        <v>1</v>
      </c>
      <c r="AR14" s="21"/>
      <c r="BS14" s="18" t="s">
        <v>6</v>
      </c>
    </row>
    <row r="15" spans="1:74" s="1" customFormat="1" ht="6.95" customHeight="1">
      <c r="B15" s="21"/>
      <c r="AR15" s="21"/>
      <c r="BS15" s="18" t="s">
        <v>3</v>
      </c>
    </row>
    <row r="16" spans="1:74" s="1" customFormat="1" ht="12" customHeight="1">
      <c r="B16" s="21"/>
      <c r="D16" s="27" t="s">
        <v>28</v>
      </c>
      <c r="AK16" s="27" t="s">
        <v>23</v>
      </c>
      <c r="AN16" s="25" t="s">
        <v>1</v>
      </c>
      <c r="AR16" s="21"/>
      <c r="BS16" s="18" t="s">
        <v>3</v>
      </c>
    </row>
    <row r="17" spans="1:71" s="1" customFormat="1" ht="18.399999999999999" customHeight="1">
      <c r="B17" s="21"/>
      <c r="E17" s="25" t="s">
        <v>27</v>
      </c>
      <c r="AK17" s="27" t="s">
        <v>25</v>
      </c>
      <c r="AN17" s="25" t="s">
        <v>1</v>
      </c>
      <c r="AR17" s="21"/>
      <c r="BS17" s="18" t="s">
        <v>29</v>
      </c>
    </row>
    <row r="18" spans="1:71" s="1" customFormat="1" ht="6.95" customHeight="1">
      <c r="B18" s="21"/>
      <c r="AR18" s="21"/>
      <c r="BS18" s="18" t="s">
        <v>6</v>
      </c>
    </row>
    <row r="19" spans="1:71" s="1" customFormat="1" ht="12" customHeight="1">
      <c r="B19" s="21"/>
      <c r="D19" s="27" t="s">
        <v>30</v>
      </c>
      <c r="AK19" s="27" t="s">
        <v>23</v>
      </c>
      <c r="AN19" s="25" t="s">
        <v>1</v>
      </c>
      <c r="AR19" s="21"/>
      <c r="BS19" s="18" t="s">
        <v>6</v>
      </c>
    </row>
    <row r="20" spans="1:71" s="1" customFormat="1" ht="18.399999999999999" customHeight="1">
      <c r="B20" s="21"/>
      <c r="E20" s="25" t="s">
        <v>31</v>
      </c>
      <c r="AK20" s="27" t="s">
        <v>25</v>
      </c>
      <c r="AN20" s="25" t="s">
        <v>1</v>
      </c>
      <c r="AR20" s="21"/>
      <c r="BS20" s="18" t="s">
        <v>29</v>
      </c>
    </row>
    <row r="21" spans="1:71" s="1" customFormat="1" ht="6.95" customHeight="1">
      <c r="B21" s="21"/>
      <c r="AR21" s="21"/>
    </row>
    <row r="22" spans="1:71" s="1" customFormat="1" ht="12" customHeight="1">
      <c r="B22" s="21"/>
      <c r="D22" s="27" t="s">
        <v>32</v>
      </c>
      <c r="AR22" s="21"/>
    </row>
    <row r="23" spans="1:71" s="1" customFormat="1" ht="16.5" customHeight="1">
      <c r="B23" s="21"/>
      <c r="E23" s="226" t="s">
        <v>1</v>
      </c>
      <c r="F23" s="226"/>
      <c r="G23" s="226"/>
      <c r="H23" s="226"/>
      <c r="I23" s="226"/>
      <c r="J23" s="226"/>
      <c r="K23" s="226"/>
      <c r="L23" s="226"/>
      <c r="M23" s="226"/>
      <c r="N23" s="226"/>
      <c r="O23" s="226"/>
      <c r="P23" s="226"/>
      <c r="Q23" s="226"/>
      <c r="R23" s="226"/>
      <c r="S23" s="226"/>
      <c r="T23" s="226"/>
      <c r="U23" s="226"/>
      <c r="V23" s="226"/>
      <c r="W23" s="226"/>
      <c r="X23" s="226"/>
      <c r="Y23" s="226"/>
      <c r="Z23" s="226"/>
      <c r="AA23" s="226"/>
      <c r="AB23" s="226"/>
      <c r="AC23" s="226"/>
      <c r="AD23" s="226"/>
      <c r="AE23" s="226"/>
      <c r="AF23" s="226"/>
      <c r="AG23" s="226"/>
      <c r="AH23" s="226"/>
      <c r="AI23" s="226"/>
      <c r="AJ23" s="226"/>
      <c r="AK23" s="226"/>
      <c r="AL23" s="226"/>
      <c r="AM23" s="226"/>
      <c r="AN23" s="226"/>
      <c r="AR23" s="21"/>
    </row>
    <row r="24" spans="1:71" s="1" customFormat="1" ht="6.95" customHeight="1">
      <c r="B24" s="21"/>
      <c r="AR24" s="21"/>
    </row>
    <row r="25" spans="1:71" s="1" customFormat="1" ht="6.95" customHeight="1">
      <c r="B25" s="21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21"/>
    </row>
    <row r="26" spans="1:71" s="2" customFormat="1" ht="25.9" customHeight="1">
      <c r="A26" s="30"/>
      <c r="B26" s="31"/>
      <c r="C26" s="30"/>
      <c r="D26" s="32" t="s">
        <v>33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27">
        <f>ROUND(AG94,2)</f>
        <v>0</v>
      </c>
      <c r="AL26" s="228"/>
      <c r="AM26" s="228"/>
      <c r="AN26" s="228"/>
      <c r="AO26" s="228"/>
      <c r="AP26" s="30"/>
      <c r="AQ26" s="30"/>
      <c r="AR26" s="31"/>
      <c r="BE26" s="30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30"/>
    </row>
    <row r="28" spans="1:71" s="2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29" t="s">
        <v>34</v>
      </c>
      <c r="M28" s="229"/>
      <c r="N28" s="229"/>
      <c r="O28" s="229"/>
      <c r="P28" s="229"/>
      <c r="Q28" s="30"/>
      <c r="R28" s="30"/>
      <c r="S28" s="30"/>
      <c r="T28" s="30"/>
      <c r="U28" s="30"/>
      <c r="V28" s="30"/>
      <c r="W28" s="229" t="s">
        <v>35</v>
      </c>
      <c r="X28" s="229"/>
      <c r="Y28" s="229"/>
      <c r="Z28" s="229"/>
      <c r="AA28" s="229"/>
      <c r="AB28" s="229"/>
      <c r="AC28" s="229"/>
      <c r="AD28" s="229"/>
      <c r="AE28" s="229"/>
      <c r="AF28" s="30"/>
      <c r="AG28" s="30"/>
      <c r="AH28" s="30"/>
      <c r="AI28" s="30"/>
      <c r="AJ28" s="30"/>
      <c r="AK28" s="229" t="s">
        <v>36</v>
      </c>
      <c r="AL28" s="229"/>
      <c r="AM28" s="229"/>
      <c r="AN28" s="229"/>
      <c r="AO28" s="229"/>
      <c r="AP28" s="30"/>
      <c r="AQ28" s="30"/>
      <c r="AR28" s="31"/>
      <c r="BE28" s="30"/>
    </row>
    <row r="29" spans="1:71" s="3" customFormat="1" ht="14.45" customHeight="1">
      <c r="B29" s="35"/>
      <c r="D29" s="27" t="s">
        <v>37</v>
      </c>
      <c r="F29" s="27" t="s">
        <v>38</v>
      </c>
      <c r="L29" s="220">
        <v>0.21</v>
      </c>
      <c r="M29" s="221"/>
      <c r="N29" s="221"/>
      <c r="O29" s="221"/>
      <c r="P29" s="221"/>
      <c r="W29" s="222">
        <f>ROUND(AZ94, 2)</f>
        <v>0</v>
      </c>
      <c r="X29" s="221"/>
      <c r="Y29" s="221"/>
      <c r="Z29" s="221"/>
      <c r="AA29" s="221"/>
      <c r="AB29" s="221"/>
      <c r="AC29" s="221"/>
      <c r="AD29" s="221"/>
      <c r="AE29" s="221"/>
      <c r="AK29" s="222">
        <f>ROUND(AV94, 2)</f>
        <v>0</v>
      </c>
      <c r="AL29" s="221"/>
      <c r="AM29" s="221"/>
      <c r="AN29" s="221"/>
      <c r="AO29" s="221"/>
      <c r="AR29" s="35"/>
    </row>
    <row r="30" spans="1:71" s="3" customFormat="1" ht="14.45" customHeight="1">
      <c r="B30" s="35"/>
      <c r="F30" s="27" t="s">
        <v>39</v>
      </c>
      <c r="L30" s="220">
        <v>0.15</v>
      </c>
      <c r="M30" s="221"/>
      <c r="N30" s="221"/>
      <c r="O30" s="221"/>
      <c r="P30" s="221"/>
      <c r="W30" s="222">
        <f>ROUND(BA94, 2)</f>
        <v>0</v>
      </c>
      <c r="X30" s="221"/>
      <c r="Y30" s="221"/>
      <c r="Z30" s="221"/>
      <c r="AA30" s="221"/>
      <c r="AB30" s="221"/>
      <c r="AC30" s="221"/>
      <c r="AD30" s="221"/>
      <c r="AE30" s="221"/>
      <c r="AK30" s="222">
        <f>ROUND(AW94, 2)</f>
        <v>0</v>
      </c>
      <c r="AL30" s="221"/>
      <c r="AM30" s="221"/>
      <c r="AN30" s="221"/>
      <c r="AO30" s="221"/>
      <c r="AR30" s="35"/>
    </row>
    <row r="31" spans="1:71" s="3" customFormat="1" ht="14.45" hidden="1" customHeight="1">
      <c r="B31" s="35"/>
      <c r="F31" s="27" t="s">
        <v>40</v>
      </c>
      <c r="L31" s="220">
        <v>0.21</v>
      </c>
      <c r="M31" s="221"/>
      <c r="N31" s="221"/>
      <c r="O31" s="221"/>
      <c r="P31" s="221"/>
      <c r="W31" s="222">
        <f>ROUND(BB94, 2)</f>
        <v>0</v>
      </c>
      <c r="X31" s="221"/>
      <c r="Y31" s="221"/>
      <c r="Z31" s="221"/>
      <c r="AA31" s="221"/>
      <c r="AB31" s="221"/>
      <c r="AC31" s="221"/>
      <c r="AD31" s="221"/>
      <c r="AE31" s="221"/>
      <c r="AK31" s="222">
        <v>0</v>
      </c>
      <c r="AL31" s="221"/>
      <c r="AM31" s="221"/>
      <c r="AN31" s="221"/>
      <c r="AO31" s="221"/>
      <c r="AR31" s="35"/>
    </row>
    <row r="32" spans="1:71" s="3" customFormat="1" ht="14.45" hidden="1" customHeight="1">
      <c r="B32" s="35"/>
      <c r="F32" s="27" t="s">
        <v>41</v>
      </c>
      <c r="L32" s="220">
        <v>0.15</v>
      </c>
      <c r="M32" s="221"/>
      <c r="N32" s="221"/>
      <c r="O32" s="221"/>
      <c r="P32" s="221"/>
      <c r="W32" s="222">
        <f>ROUND(BC94, 2)</f>
        <v>0</v>
      </c>
      <c r="X32" s="221"/>
      <c r="Y32" s="221"/>
      <c r="Z32" s="221"/>
      <c r="AA32" s="221"/>
      <c r="AB32" s="221"/>
      <c r="AC32" s="221"/>
      <c r="AD32" s="221"/>
      <c r="AE32" s="221"/>
      <c r="AK32" s="222">
        <v>0</v>
      </c>
      <c r="AL32" s="221"/>
      <c r="AM32" s="221"/>
      <c r="AN32" s="221"/>
      <c r="AO32" s="221"/>
      <c r="AR32" s="35"/>
    </row>
    <row r="33" spans="1:57" s="3" customFormat="1" ht="14.45" hidden="1" customHeight="1">
      <c r="B33" s="35"/>
      <c r="F33" s="27" t="s">
        <v>42</v>
      </c>
      <c r="L33" s="220">
        <v>0</v>
      </c>
      <c r="M33" s="221"/>
      <c r="N33" s="221"/>
      <c r="O33" s="221"/>
      <c r="P33" s="221"/>
      <c r="W33" s="222">
        <f>ROUND(BD94, 2)</f>
        <v>0</v>
      </c>
      <c r="X33" s="221"/>
      <c r="Y33" s="221"/>
      <c r="Z33" s="221"/>
      <c r="AA33" s="221"/>
      <c r="AB33" s="221"/>
      <c r="AC33" s="221"/>
      <c r="AD33" s="221"/>
      <c r="AE33" s="221"/>
      <c r="AK33" s="222">
        <v>0</v>
      </c>
      <c r="AL33" s="221"/>
      <c r="AM33" s="221"/>
      <c r="AN33" s="221"/>
      <c r="AO33" s="221"/>
      <c r="AR33" s="35"/>
    </row>
    <row r="34" spans="1:57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30"/>
    </row>
    <row r="35" spans="1:57" s="2" customFormat="1" ht="25.9" customHeight="1">
      <c r="A35" s="30"/>
      <c r="B35" s="31"/>
      <c r="C35" s="36"/>
      <c r="D35" s="37" t="s">
        <v>43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44</v>
      </c>
      <c r="U35" s="38"/>
      <c r="V35" s="38"/>
      <c r="W35" s="38"/>
      <c r="X35" s="234" t="s">
        <v>45</v>
      </c>
      <c r="Y35" s="232"/>
      <c r="Z35" s="232"/>
      <c r="AA35" s="232"/>
      <c r="AB35" s="232"/>
      <c r="AC35" s="38"/>
      <c r="AD35" s="38"/>
      <c r="AE35" s="38"/>
      <c r="AF35" s="38"/>
      <c r="AG35" s="38"/>
      <c r="AH35" s="38"/>
      <c r="AI35" s="38"/>
      <c r="AJ35" s="38"/>
      <c r="AK35" s="231">
        <f>SUM(AK26:AK33)</f>
        <v>0</v>
      </c>
      <c r="AL35" s="232"/>
      <c r="AM35" s="232"/>
      <c r="AN35" s="232"/>
      <c r="AO35" s="233"/>
      <c r="AP35" s="36"/>
      <c r="AQ35" s="36"/>
      <c r="AR35" s="31"/>
      <c r="BE35" s="30"/>
    </row>
    <row r="36" spans="1:57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5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0"/>
      <c r="D49" s="41" t="s">
        <v>46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47</v>
      </c>
      <c r="AI49" s="42"/>
      <c r="AJ49" s="42"/>
      <c r="AK49" s="42"/>
      <c r="AL49" s="42"/>
      <c r="AM49" s="42"/>
      <c r="AN49" s="42"/>
      <c r="AO49" s="42"/>
      <c r="AR49" s="40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2.75">
      <c r="A60" s="30"/>
      <c r="B60" s="31"/>
      <c r="C60" s="30"/>
      <c r="D60" s="43" t="s">
        <v>48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49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48</v>
      </c>
      <c r="AI60" s="33"/>
      <c r="AJ60" s="33"/>
      <c r="AK60" s="33"/>
      <c r="AL60" s="33"/>
      <c r="AM60" s="43" t="s">
        <v>49</v>
      </c>
      <c r="AN60" s="33"/>
      <c r="AO60" s="33"/>
      <c r="AP60" s="30"/>
      <c r="AQ60" s="30"/>
      <c r="AR60" s="31"/>
      <c r="BE60" s="30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2.75">
      <c r="A64" s="30"/>
      <c r="B64" s="31"/>
      <c r="C64" s="30"/>
      <c r="D64" s="41" t="s">
        <v>50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51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2.75">
      <c r="A75" s="30"/>
      <c r="B75" s="31"/>
      <c r="C75" s="30"/>
      <c r="D75" s="43" t="s">
        <v>48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49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48</v>
      </c>
      <c r="AI75" s="33"/>
      <c r="AJ75" s="33"/>
      <c r="AK75" s="33"/>
      <c r="AL75" s="33"/>
      <c r="AM75" s="43" t="s">
        <v>49</v>
      </c>
      <c r="AN75" s="33"/>
      <c r="AO75" s="33"/>
      <c r="AP75" s="30"/>
      <c r="AQ75" s="30"/>
      <c r="AR75" s="31"/>
      <c r="BE75" s="30"/>
    </row>
    <row r="76" spans="1:57" s="2" customFormat="1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1" s="2" customFormat="1" ht="24.95" customHeight="1">
      <c r="A82" s="30"/>
      <c r="B82" s="31"/>
      <c r="C82" s="22" t="s">
        <v>52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4" customFormat="1" ht="12" customHeight="1">
      <c r="B84" s="49"/>
      <c r="C84" s="27" t="s">
        <v>12</v>
      </c>
      <c r="L84" s="4" t="str">
        <f>K5</f>
        <v>N_2021_205</v>
      </c>
      <c r="AR84" s="49"/>
    </row>
    <row r="85" spans="1:91" s="5" customFormat="1" ht="36.950000000000003" customHeight="1">
      <c r="B85" s="50"/>
      <c r="C85" s="51" t="s">
        <v>14</v>
      </c>
      <c r="L85" s="201" t="str">
        <f>K6</f>
        <v>Dolní Věstonice - Dům přírody PÁLAVY</v>
      </c>
      <c r="M85" s="202"/>
      <c r="N85" s="202"/>
      <c r="O85" s="202"/>
      <c r="P85" s="202"/>
      <c r="Q85" s="202"/>
      <c r="R85" s="202"/>
      <c r="S85" s="202"/>
      <c r="T85" s="202"/>
      <c r="U85" s="202"/>
      <c r="V85" s="202"/>
      <c r="W85" s="202"/>
      <c r="X85" s="202"/>
      <c r="Y85" s="202"/>
      <c r="Z85" s="202"/>
      <c r="AA85" s="202"/>
      <c r="AB85" s="202"/>
      <c r="AC85" s="202"/>
      <c r="AD85" s="202"/>
      <c r="AE85" s="202"/>
      <c r="AF85" s="202"/>
      <c r="AG85" s="202"/>
      <c r="AH85" s="202"/>
      <c r="AI85" s="202"/>
      <c r="AJ85" s="202"/>
      <c r="AK85" s="202"/>
      <c r="AL85" s="202"/>
      <c r="AM85" s="202"/>
      <c r="AN85" s="202"/>
      <c r="AO85" s="202"/>
      <c r="AR85" s="50"/>
    </row>
    <row r="86" spans="1:91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2" customFormat="1" ht="12" customHeight="1">
      <c r="A87" s="30"/>
      <c r="B87" s="31"/>
      <c r="C87" s="27" t="s">
        <v>18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>Dolní Věstonice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7" t="s">
        <v>20</v>
      </c>
      <c r="AJ87" s="30"/>
      <c r="AK87" s="30"/>
      <c r="AL87" s="30"/>
      <c r="AM87" s="203" t="str">
        <f>IF(AN8= "","",AN8)</f>
        <v>19. 7. 2021</v>
      </c>
      <c r="AN87" s="203"/>
      <c r="AO87" s="30"/>
      <c r="AP87" s="30"/>
      <c r="AQ87" s="30"/>
      <c r="AR87" s="31"/>
      <c r="BE87" s="30"/>
    </row>
    <row r="88" spans="1:91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2" customFormat="1" ht="15.2" customHeight="1">
      <c r="A89" s="30"/>
      <c r="B89" s="31"/>
      <c r="C89" s="27" t="s">
        <v>22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>Regionální muzeum v Mikulově,  Mikulov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7" t="s">
        <v>28</v>
      </c>
      <c r="AJ89" s="30"/>
      <c r="AK89" s="30"/>
      <c r="AL89" s="30"/>
      <c r="AM89" s="204" t="str">
        <f>IF(E17="","",E17)</f>
        <v>OK Atelier, s.r.o., Břeclav</v>
      </c>
      <c r="AN89" s="205"/>
      <c r="AO89" s="205"/>
      <c r="AP89" s="205"/>
      <c r="AQ89" s="30"/>
      <c r="AR89" s="31"/>
      <c r="AS89" s="206" t="s">
        <v>53</v>
      </c>
      <c r="AT89" s="207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1" s="2" customFormat="1" ht="15.2" customHeight="1">
      <c r="A90" s="30"/>
      <c r="B90" s="31"/>
      <c r="C90" s="27" t="s">
        <v>26</v>
      </c>
      <c r="D90" s="30"/>
      <c r="E90" s="30"/>
      <c r="F90" s="30"/>
      <c r="G90" s="30"/>
      <c r="H90" s="30"/>
      <c r="I90" s="30"/>
      <c r="J90" s="30"/>
      <c r="K90" s="30"/>
      <c r="L90" s="4" t="str">
        <f>IF(E14="","",E14)</f>
        <v>OK Atelier, s.r.o., Břeclav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7" t="s">
        <v>30</v>
      </c>
      <c r="AJ90" s="30"/>
      <c r="AK90" s="30"/>
      <c r="AL90" s="30"/>
      <c r="AM90" s="204" t="str">
        <f>IF(E20="","",E20)</f>
        <v xml:space="preserve"> </v>
      </c>
      <c r="AN90" s="205"/>
      <c r="AO90" s="205"/>
      <c r="AP90" s="205"/>
      <c r="AQ90" s="30"/>
      <c r="AR90" s="31"/>
      <c r="AS90" s="208"/>
      <c r="AT90" s="209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1" s="2" customFormat="1" ht="10.9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08"/>
      <c r="AT91" s="209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1" s="2" customFormat="1" ht="29.25" customHeight="1">
      <c r="A92" s="30"/>
      <c r="B92" s="31"/>
      <c r="C92" s="210" t="s">
        <v>54</v>
      </c>
      <c r="D92" s="211"/>
      <c r="E92" s="211"/>
      <c r="F92" s="211"/>
      <c r="G92" s="211"/>
      <c r="H92" s="58"/>
      <c r="I92" s="212" t="s">
        <v>55</v>
      </c>
      <c r="J92" s="211"/>
      <c r="K92" s="211"/>
      <c r="L92" s="211"/>
      <c r="M92" s="211"/>
      <c r="N92" s="211"/>
      <c r="O92" s="211"/>
      <c r="P92" s="211"/>
      <c r="Q92" s="211"/>
      <c r="R92" s="211"/>
      <c r="S92" s="211"/>
      <c r="T92" s="211"/>
      <c r="U92" s="211"/>
      <c r="V92" s="211"/>
      <c r="W92" s="211"/>
      <c r="X92" s="211"/>
      <c r="Y92" s="211"/>
      <c r="Z92" s="211"/>
      <c r="AA92" s="211"/>
      <c r="AB92" s="211"/>
      <c r="AC92" s="211"/>
      <c r="AD92" s="211"/>
      <c r="AE92" s="211"/>
      <c r="AF92" s="211"/>
      <c r="AG92" s="214" t="s">
        <v>56</v>
      </c>
      <c r="AH92" s="211"/>
      <c r="AI92" s="211"/>
      <c r="AJ92" s="211"/>
      <c r="AK92" s="211"/>
      <c r="AL92" s="211"/>
      <c r="AM92" s="211"/>
      <c r="AN92" s="212" t="s">
        <v>57</v>
      </c>
      <c r="AO92" s="211"/>
      <c r="AP92" s="213"/>
      <c r="AQ92" s="59" t="s">
        <v>58</v>
      </c>
      <c r="AR92" s="31"/>
      <c r="AS92" s="60" t="s">
        <v>59</v>
      </c>
      <c r="AT92" s="61" t="s">
        <v>60</v>
      </c>
      <c r="AU92" s="61" t="s">
        <v>61</v>
      </c>
      <c r="AV92" s="61" t="s">
        <v>62</v>
      </c>
      <c r="AW92" s="61" t="s">
        <v>63</v>
      </c>
      <c r="AX92" s="61" t="s">
        <v>64</v>
      </c>
      <c r="AY92" s="61" t="s">
        <v>65</v>
      </c>
      <c r="AZ92" s="61" t="s">
        <v>66</v>
      </c>
      <c r="BA92" s="61" t="s">
        <v>67</v>
      </c>
      <c r="BB92" s="61" t="s">
        <v>68</v>
      </c>
      <c r="BC92" s="61" t="s">
        <v>69</v>
      </c>
      <c r="BD92" s="62" t="s">
        <v>70</v>
      </c>
      <c r="BE92" s="30"/>
    </row>
    <row r="93" spans="1:91" s="2" customFormat="1" ht="10.9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1" s="6" customFormat="1" ht="32.450000000000003" customHeight="1">
      <c r="B94" s="66"/>
      <c r="C94" s="67" t="s">
        <v>71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18">
        <f>ROUND(SUM(AG95:AG102),2)</f>
        <v>0</v>
      </c>
      <c r="AH94" s="218"/>
      <c r="AI94" s="218"/>
      <c r="AJ94" s="218"/>
      <c r="AK94" s="218"/>
      <c r="AL94" s="218"/>
      <c r="AM94" s="218"/>
      <c r="AN94" s="219">
        <f t="shared" ref="AN94:AN102" si="0">SUM(AG94,AT94)</f>
        <v>0</v>
      </c>
      <c r="AO94" s="219"/>
      <c r="AP94" s="219"/>
      <c r="AQ94" s="70" t="s">
        <v>1</v>
      </c>
      <c r="AR94" s="66"/>
      <c r="AS94" s="71">
        <f>ROUND(SUM(AS95:AS102),2)</f>
        <v>0</v>
      </c>
      <c r="AT94" s="72">
        <f t="shared" ref="AT94:AT102" si="1">ROUND(SUM(AV94:AW94),2)</f>
        <v>0</v>
      </c>
      <c r="AU94" s="73">
        <f>ROUND(SUM(AU95:AU102),5)</f>
        <v>11066.8307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ROUND(SUM(AZ95:AZ102),2)</f>
        <v>0</v>
      </c>
      <c r="BA94" s="72">
        <f>ROUND(SUM(BA95:BA102),2)</f>
        <v>0</v>
      </c>
      <c r="BB94" s="72">
        <f>ROUND(SUM(BB95:BB102),2)</f>
        <v>0</v>
      </c>
      <c r="BC94" s="72">
        <f>ROUND(SUM(BC95:BC102),2)</f>
        <v>0</v>
      </c>
      <c r="BD94" s="74">
        <f>ROUND(SUM(BD95:BD102),2)</f>
        <v>0</v>
      </c>
      <c r="BS94" s="75" t="s">
        <v>72</v>
      </c>
      <c r="BT94" s="75" t="s">
        <v>73</v>
      </c>
      <c r="BU94" s="76" t="s">
        <v>74</v>
      </c>
      <c r="BV94" s="75" t="s">
        <v>75</v>
      </c>
      <c r="BW94" s="75" t="s">
        <v>4</v>
      </c>
      <c r="BX94" s="75" t="s">
        <v>76</v>
      </c>
      <c r="CL94" s="75" t="s">
        <v>1</v>
      </c>
    </row>
    <row r="95" spans="1:91" s="7" customFormat="1" ht="16.5" customHeight="1">
      <c r="A95" s="77" t="s">
        <v>77</v>
      </c>
      <c r="B95" s="78"/>
      <c r="C95" s="79"/>
      <c r="D95" s="217" t="s">
        <v>78</v>
      </c>
      <c r="E95" s="217"/>
      <c r="F95" s="217"/>
      <c r="G95" s="217"/>
      <c r="H95" s="217"/>
      <c r="I95" s="80"/>
      <c r="J95" s="217" t="s">
        <v>79</v>
      </c>
      <c r="K95" s="217"/>
      <c r="L95" s="217"/>
      <c r="M95" s="217"/>
      <c r="N95" s="217"/>
      <c r="O95" s="217"/>
      <c r="P95" s="217"/>
      <c r="Q95" s="217"/>
      <c r="R95" s="217"/>
      <c r="S95" s="217"/>
      <c r="T95" s="217"/>
      <c r="U95" s="217"/>
      <c r="V95" s="217"/>
      <c r="W95" s="217"/>
      <c r="X95" s="217"/>
      <c r="Y95" s="217"/>
      <c r="Z95" s="217"/>
      <c r="AA95" s="217"/>
      <c r="AB95" s="217"/>
      <c r="AC95" s="217"/>
      <c r="AD95" s="217"/>
      <c r="AE95" s="217"/>
      <c r="AF95" s="217"/>
      <c r="AG95" s="215">
        <f>'01 - Zajištění stěn stav....'!J30</f>
        <v>0</v>
      </c>
      <c r="AH95" s="216"/>
      <c r="AI95" s="216"/>
      <c r="AJ95" s="216"/>
      <c r="AK95" s="216"/>
      <c r="AL95" s="216"/>
      <c r="AM95" s="216"/>
      <c r="AN95" s="215">
        <f t="shared" si="0"/>
        <v>0</v>
      </c>
      <c r="AO95" s="216"/>
      <c r="AP95" s="216"/>
      <c r="AQ95" s="81" t="s">
        <v>80</v>
      </c>
      <c r="AR95" s="78"/>
      <c r="AS95" s="82">
        <v>0</v>
      </c>
      <c r="AT95" s="83">
        <f t="shared" si="1"/>
        <v>0</v>
      </c>
      <c r="AU95" s="84">
        <f>'01 - Zajištění stěn stav....'!P121</f>
        <v>3477.8826989999998</v>
      </c>
      <c r="AV95" s="83">
        <f>'01 - Zajištění stěn stav....'!J33</f>
        <v>0</v>
      </c>
      <c r="AW95" s="83">
        <f>'01 - Zajištění stěn stav....'!J34</f>
        <v>0</v>
      </c>
      <c r="AX95" s="83">
        <f>'01 - Zajištění stěn stav....'!J35</f>
        <v>0</v>
      </c>
      <c r="AY95" s="83">
        <f>'01 - Zajištění stěn stav....'!J36</f>
        <v>0</v>
      </c>
      <c r="AZ95" s="83">
        <f>'01 - Zajištění stěn stav....'!F33</f>
        <v>0</v>
      </c>
      <c r="BA95" s="83">
        <f>'01 - Zajištění stěn stav....'!F34</f>
        <v>0</v>
      </c>
      <c r="BB95" s="83">
        <f>'01 - Zajištění stěn stav....'!F35</f>
        <v>0</v>
      </c>
      <c r="BC95" s="83">
        <f>'01 - Zajištění stěn stav....'!F36</f>
        <v>0</v>
      </c>
      <c r="BD95" s="85">
        <f>'01 - Zajištění stěn stav....'!F37</f>
        <v>0</v>
      </c>
      <c r="BT95" s="86" t="s">
        <v>81</v>
      </c>
      <c r="BV95" s="86" t="s">
        <v>75</v>
      </c>
      <c r="BW95" s="86" t="s">
        <v>82</v>
      </c>
      <c r="BX95" s="86" t="s">
        <v>4</v>
      </c>
      <c r="CL95" s="86" t="s">
        <v>1</v>
      </c>
      <c r="CM95" s="86" t="s">
        <v>83</v>
      </c>
    </row>
    <row r="96" spans="1:91" s="7" customFormat="1" ht="16.5" customHeight="1">
      <c r="A96" s="77" t="s">
        <v>77</v>
      </c>
      <c r="B96" s="78"/>
      <c r="C96" s="79"/>
      <c r="D96" s="217" t="s">
        <v>84</v>
      </c>
      <c r="E96" s="217"/>
      <c r="F96" s="217"/>
      <c r="G96" s="217"/>
      <c r="H96" s="217"/>
      <c r="I96" s="80"/>
      <c r="J96" s="217" t="s">
        <v>85</v>
      </c>
      <c r="K96" s="217"/>
      <c r="L96" s="217"/>
      <c r="M96" s="217"/>
      <c r="N96" s="217"/>
      <c r="O96" s="217"/>
      <c r="P96" s="217"/>
      <c r="Q96" s="217"/>
      <c r="R96" s="217"/>
      <c r="S96" s="217"/>
      <c r="T96" s="217"/>
      <c r="U96" s="217"/>
      <c r="V96" s="217"/>
      <c r="W96" s="217"/>
      <c r="X96" s="217"/>
      <c r="Y96" s="217"/>
      <c r="Z96" s="217"/>
      <c r="AA96" s="217"/>
      <c r="AB96" s="217"/>
      <c r="AC96" s="217"/>
      <c r="AD96" s="217"/>
      <c r="AE96" s="217"/>
      <c r="AF96" s="217"/>
      <c r="AG96" s="215">
        <f>'02 - Zemní práce stav.jámy'!J30</f>
        <v>0</v>
      </c>
      <c r="AH96" s="216"/>
      <c r="AI96" s="216"/>
      <c r="AJ96" s="216"/>
      <c r="AK96" s="216"/>
      <c r="AL96" s="216"/>
      <c r="AM96" s="216"/>
      <c r="AN96" s="215">
        <f t="shared" si="0"/>
        <v>0</v>
      </c>
      <c r="AO96" s="216"/>
      <c r="AP96" s="216"/>
      <c r="AQ96" s="81" t="s">
        <v>80</v>
      </c>
      <c r="AR96" s="78"/>
      <c r="AS96" s="82">
        <v>0</v>
      </c>
      <c r="AT96" s="83">
        <f t="shared" si="1"/>
        <v>0</v>
      </c>
      <c r="AU96" s="84">
        <f>'02 - Zemní práce stav.jámy'!P119</f>
        <v>1416.6248500000002</v>
      </c>
      <c r="AV96" s="83">
        <f>'02 - Zemní práce stav.jámy'!J33</f>
        <v>0</v>
      </c>
      <c r="AW96" s="83">
        <f>'02 - Zemní práce stav.jámy'!J34</f>
        <v>0</v>
      </c>
      <c r="AX96" s="83">
        <f>'02 - Zemní práce stav.jámy'!J35</f>
        <v>0</v>
      </c>
      <c r="AY96" s="83">
        <f>'02 - Zemní práce stav.jámy'!J36</f>
        <v>0</v>
      </c>
      <c r="AZ96" s="83">
        <f>'02 - Zemní práce stav.jámy'!F33</f>
        <v>0</v>
      </c>
      <c r="BA96" s="83">
        <f>'02 - Zemní práce stav.jámy'!F34</f>
        <v>0</v>
      </c>
      <c r="BB96" s="83">
        <f>'02 - Zemní práce stav.jámy'!F35</f>
        <v>0</v>
      </c>
      <c r="BC96" s="83">
        <f>'02 - Zemní práce stav.jámy'!F36</f>
        <v>0</v>
      </c>
      <c r="BD96" s="85">
        <f>'02 - Zemní práce stav.jámy'!F37</f>
        <v>0</v>
      </c>
      <c r="BT96" s="86" t="s">
        <v>81</v>
      </c>
      <c r="BV96" s="86" t="s">
        <v>75</v>
      </c>
      <c r="BW96" s="86" t="s">
        <v>86</v>
      </c>
      <c r="BX96" s="86" t="s">
        <v>4</v>
      </c>
      <c r="CL96" s="86" t="s">
        <v>1</v>
      </c>
      <c r="CM96" s="86" t="s">
        <v>83</v>
      </c>
    </row>
    <row r="97" spans="1:91" s="7" customFormat="1" ht="16.5" customHeight="1">
      <c r="A97" s="77" t="s">
        <v>77</v>
      </c>
      <c r="B97" s="78"/>
      <c r="C97" s="79"/>
      <c r="D97" s="217" t="s">
        <v>87</v>
      </c>
      <c r="E97" s="217"/>
      <c r="F97" s="217"/>
      <c r="G97" s="217"/>
      <c r="H97" s="217"/>
      <c r="I97" s="80"/>
      <c r="J97" s="217" t="s">
        <v>88</v>
      </c>
      <c r="K97" s="217"/>
      <c r="L97" s="217"/>
      <c r="M97" s="217"/>
      <c r="N97" s="217"/>
      <c r="O97" s="217"/>
      <c r="P97" s="217"/>
      <c r="Q97" s="217"/>
      <c r="R97" s="217"/>
      <c r="S97" s="217"/>
      <c r="T97" s="217"/>
      <c r="U97" s="217"/>
      <c r="V97" s="217"/>
      <c r="W97" s="217"/>
      <c r="X97" s="217"/>
      <c r="Y97" s="217"/>
      <c r="Z97" s="217"/>
      <c r="AA97" s="217"/>
      <c r="AB97" s="217"/>
      <c r="AC97" s="217"/>
      <c r="AD97" s="217"/>
      <c r="AE97" s="217"/>
      <c r="AF97" s="217"/>
      <c r="AG97" s="215">
        <f>'03 - Mikropiloty'!J30</f>
        <v>0</v>
      </c>
      <c r="AH97" s="216"/>
      <c r="AI97" s="216"/>
      <c r="AJ97" s="216"/>
      <c r="AK97" s="216"/>
      <c r="AL97" s="216"/>
      <c r="AM97" s="216"/>
      <c r="AN97" s="215">
        <f t="shared" si="0"/>
        <v>0</v>
      </c>
      <c r="AO97" s="216"/>
      <c r="AP97" s="216"/>
      <c r="AQ97" s="81" t="s">
        <v>80</v>
      </c>
      <c r="AR97" s="78"/>
      <c r="AS97" s="82">
        <v>0</v>
      </c>
      <c r="AT97" s="83">
        <f t="shared" si="1"/>
        <v>0</v>
      </c>
      <c r="AU97" s="84">
        <f>'03 - Mikropiloty'!P120</f>
        <v>3027.9821639999996</v>
      </c>
      <c r="AV97" s="83">
        <f>'03 - Mikropiloty'!J33</f>
        <v>0</v>
      </c>
      <c r="AW97" s="83">
        <f>'03 - Mikropiloty'!J34</f>
        <v>0</v>
      </c>
      <c r="AX97" s="83">
        <f>'03 - Mikropiloty'!J35</f>
        <v>0</v>
      </c>
      <c r="AY97" s="83">
        <f>'03 - Mikropiloty'!J36</f>
        <v>0</v>
      </c>
      <c r="AZ97" s="83">
        <f>'03 - Mikropiloty'!F33</f>
        <v>0</v>
      </c>
      <c r="BA97" s="83">
        <f>'03 - Mikropiloty'!F34</f>
        <v>0</v>
      </c>
      <c r="BB97" s="83">
        <f>'03 - Mikropiloty'!F35</f>
        <v>0</v>
      </c>
      <c r="BC97" s="83">
        <f>'03 - Mikropiloty'!F36</f>
        <v>0</v>
      </c>
      <c r="BD97" s="85">
        <f>'03 - Mikropiloty'!F37</f>
        <v>0</v>
      </c>
      <c r="BT97" s="86" t="s">
        <v>81</v>
      </c>
      <c r="BV97" s="86" t="s">
        <v>75</v>
      </c>
      <c r="BW97" s="86" t="s">
        <v>89</v>
      </c>
      <c r="BX97" s="86" t="s">
        <v>4</v>
      </c>
      <c r="CL97" s="86" t="s">
        <v>1</v>
      </c>
      <c r="CM97" s="86" t="s">
        <v>83</v>
      </c>
    </row>
    <row r="98" spans="1:91" s="7" customFormat="1" ht="16.5" customHeight="1">
      <c r="A98" s="77" t="s">
        <v>77</v>
      </c>
      <c r="B98" s="78"/>
      <c r="C98" s="79"/>
      <c r="D98" s="217" t="s">
        <v>90</v>
      </c>
      <c r="E98" s="217"/>
      <c r="F98" s="217"/>
      <c r="G98" s="217"/>
      <c r="H98" s="217"/>
      <c r="I98" s="80"/>
      <c r="J98" s="217" t="s">
        <v>91</v>
      </c>
      <c r="K98" s="217"/>
      <c r="L98" s="217"/>
      <c r="M98" s="217"/>
      <c r="N98" s="217"/>
      <c r="O98" s="217"/>
      <c r="P98" s="217"/>
      <c r="Q98" s="217"/>
      <c r="R98" s="217"/>
      <c r="S98" s="217"/>
      <c r="T98" s="217"/>
      <c r="U98" s="217"/>
      <c r="V98" s="217"/>
      <c r="W98" s="217"/>
      <c r="X98" s="217"/>
      <c r="Y98" s="217"/>
      <c r="Z98" s="217"/>
      <c r="AA98" s="217"/>
      <c r="AB98" s="217"/>
      <c r="AC98" s="217"/>
      <c r="AD98" s="217"/>
      <c r="AE98" s="217"/>
      <c r="AF98" s="217"/>
      <c r="AG98" s="215">
        <f>'04 - Podbetonování nosnýc...'!J30</f>
        <v>0</v>
      </c>
      <c r="AH98" s="216"/>
      <c r="AI98" s="216"/>
      <c r="AJ98" s="216"/>
      <c r="AK98" s="216"/>
      <c r="AL98" s="216"/>
      <c r="AM98" s="216"/>
      <c r="AN98" s="215">
        <f t="shared" si="0"/>
        <v>0</v>
      </c>
      <c r="AO98" s="216"/>
      <c r="AP98" s="216"/>
      <c r="AQ98" s="81" t="s">
        <v>80</v>
      </c>
      <c r="AR98" s="78"/>
      <c r="AS98" s="82">
        <v>0</v>
      </c>
      <c r="AT98" s="83">
        <f t="shared" si="1"/>
        <v>0</v>
      </c>
      <c r="AU98" s="84">
        <f>'04 - Podbetonování nosnýc...'!P121</f>
        <v>2238.1512520000001</v>
      </c>
      <c r="AV98" s="83">
        <f>'04 - Podbetonování nosnýc...'!J33</f>
        <v>0</v>
      </c>
      <c r="AW98" s="83">
        <f>'04 - Podbetonování nosnýc...'!J34</f>
        <v>0</v>
      </c>
      <c r="AX98" s="83">
        <f>'04 - Podbetonování nosnýc...'!J35</f>
        <v>0</v>
      </c>
      <c r="AY98" s="83">
        <f>'04 - Podbetonování nosnýc...'!J36</f>
        <v>0</v>
      </c>
      <c r="AZ98" s="83">
        <f>'04 - Podbetonování nosnýc...'!F33</f>
        <v>0</v>
      </c>
      <c r="BA98" s="83">
        <f>'04 - Podbetonování nosnýc...'!F34</f>
        <v>0</v>
      </c>
      <c r="BB98" s="83">
        <f>'04 - Podbetonování nosnýc...'!F35</f>
        <v>0</v>
      </c>
      <c r="BC98" s="83">
        <f>'04 - Podbetonování nosnýc...'!F36</f>
        <v>0</v>
      </c>
      <c r="BD98" s="85">
        <f>'04 - Podbetonování nosnýc...'!F37</f>
        <v>0</v>
      </c>
      <c r="BT98" s="86" t="s">
        <v>81</v>
      </c>
      <c r="BV98" s="86" t="s">
        <v>75</v>
      </c>
      <c r="BW98" s="86" t="s">
        <v>92</v>
      </c>
      <c r="BX98" s="86" t="s">
        <v>4</v>
      </c>
      <c r="CL98" s="86" t="s">
        <v>1</v>
      </c>
      <c r="CM98" s="86" t="s">
        <v>83</v>
      </c>
    </row>
    <row r="99" spans="1:91" s="7" customFormat="1" ht="16.5" customHeight="1">
      <c r="A99" s="77" t="s">
        <v>77</v>
      </c>
      <c r="B99" s="78"/>
      <c r="C99" s="79"/>
      <c r="D99" s="217" t="s">
        <v>93</v>
      </c>
      <c r="E99" s="217"/>
      <c r="F99" s="217"/>
      <c r="G99" s="217"/>
      <c r="H99" s="217"/>
      <c r="I99" s="80"/>
      <c r="J99" s="217" t="s">
        <v>94</v>
      </c>
      <c r="K99" s="217"/>
      <c r="L99" s="217"/>
      <c r="M99" s="217"/>
      <c r="N99" s="217"/>
      <c r="O99" s="217"/>
      <c r="P99" s="217"/>
      <c r="Q99" s="217"/>
      <c r="R99" s="217"/>
      <c r="S99" s="217"/>
      <c r="T99" s="217"/>
      <c r="U99" s="217"/>
      <c r="V99" s="217"/>
      <c r="W99" s="217"/>
      <c r="X99" s="217"/>
      <c r="Y99" s="217"/>
      <c r="Z99" s="217"/>
      <c r="AA99" s="217"/>
      <c r="AB99" s="217"/>
      <c r="AC99" s="217"/>
      <c r="AD99" s="217"/>
      <c r="AE99" s="217"/>
      <c r="AF99" s="217"/>
      <c r="AG99" s="215">
        <f>'05 - Spínání lany'!J30</f>
        <v>0</v>
      </c>
      <c r="AH99" s="216"/>
      <c r="AI99" s="216"/>
      <c r="AJ99" s="216"/>
      <c r="AK99" s="216"/>
      <c r="AL99" s="216"/>
      <c r="AM99" s="216"/>
      <c r="AN99" s="215">
        <f t="shared" si="0"/>
        <v>0</v>
      </c>
      <c r="AO99" s="216"/>
      <c r="AP99" s="216"/>
      <c r="AQ99" s="81" t="s">
        <v>80</v>
      </c>
      <c r="AR99" s="78"/>
      <c r="AS99" s="82">
        <v>0</v>
      </c>
      <c r="AT99" s="83">
        <f t="shared" si="1"/>
        <v>0</v>
      </c>
      <c r="AU99" s="84">
        <f>'05 - Spínání lany'!P119</f>
        <v>483.57690600000006</v>
      </c>
      <c r="AV99" s="83">
        <f>'05 - Spínání lany'!J33</f>
        <v>0</v>
      </c>
      <c r="AW99" s="83">
        <f>'05 - Spínání lany'!J34</f>
        <v>0</v>
      </c>
      <c r="AX99" s="83">
        <f>'05 - Spínání lany'!J35</f>
        <v>0</v>
      </c>
      <c r="AY99" s="83">
        <f>'05 - Spínání lany'!J36</f>
        <v>0</v>
      </c>
      <c r="AZ99" s="83">
        <f>'05 - Spínání lany'!F33</f>
        <v>0</v>
      </c>
      <c r="BA99" s="83">
        <f>'05 - Spínání lany'!F34</f>
        <v>0</v>
      </c>
      <c r="BB99" s="83">
        <f>'05 - Spínání lany'!F35</f>
        <v>0</v>
      </c>
      <c r="BC99" s="83">
        <f>'05 - Spínání lany'!F36</f>
        <v>0</v>
      </c>
      <c r="BD99" s="85">
        <f>'05 - Spínání lany'!F37</f>
        <v>0</v>
      </c>
      <c r="BT99" s="86" t="s">
        <v>81</v>
      </c>
      <c r="BV99" s="86" t="s">
        <v>75</v>
      </c>
      <c r="BW99" s="86" t="s">
        <v>95</v>
      </c>
      <c r="BX99" s="86" t="s">
        <v>4</v>
      </c>
      <c r="CL99" s="86" t="s">
        <v>1</v>
      </c>
      <c r="CM99" s="86" t="s">
        <v>83</v>
      </c>
    </row>
    <row r="100" spans="1:91" s="7" customFormat="1" ht="16.5" customHeight="1">
      <c r="A100" s="77" t="s">
        <v>77</v>
      </c>
      <c r="B100" s="78"/>
      <c r="C100" s="79"/>
      <c r="D100" s="217" t="s">
        <v>96</v>
      </c>
      <c r="E100" s="217"/>
      <c r="F100" s="217"/>
      <c r="G100" s="217"/>
      <c r="H100" s="217"/>
      <c r="I100" s="80"/>
      <c r="J100" s="217" t="s">
        <v>97</v>
      </c>
      <c r="K100" s="217"/>
      <c r="L100" s="217"/>
      <c r="M100" s="217"/>
      <c r="N100" s="217"/>
      <c r="O100" s="217"/>
      <c r="P100" s="217"/>
      <c r="Q100" s="217"/>
      <c r="R100" s="217"/>
      <c r="S100" s="217"/>
      <c r="T100" s="217"/>
      <c r="U100" s="217"/>
      <c r="V100" s="217"/>
      <c r="W100" s="217"/>
      <c r="X100" s="217"/>
      <c r="Y100" s="217"/>
      <c r="Z100" s="217"/>
      <c r="AA100" s="217"/>
      <c r="AB100" s="217"/>
      <c r="AC100" s="217"/>
      <c r="AD100" s="217"/>
      <c r="AE100" s="217"/>
      <c r="AF100" s="217"/>
      <c r="AG100" s="215">
        <f>'06 - Trhliny'!J30</f>
        <v>0</v>
      </c>
      <c r="AH100" s="216"/>
      <c r="AI100" s="216"/>
      <c r="AJ100" s="216"/>
      <c r="AK100" s="216"/>
      <c r="AL100" s="216"/>
      <c r="AM100" s="216"/>
      <c r="AN100" s="215">
        <f t="shared" si="0"/>
        <v>0</v>
      </c>
      <c r="AO100" s="216"/>
      <c r="AP100" s="216"/>
      <c r="AQ100" s="81" t="s">
        <v>80</v>
      </c>
      <c r="AR100" s="78"/>
      <c r="AS100" s="82">
        <v>0</v>
      </c>
      <c r="AT100" s="83">
        <f t="shared" si="1"/>
        <v>0</v>
      </c>
      <c r="AU100" s="84">
        <f>'06 - Trhliny'!P119</f>
        <v>370.06165299999998</v>
      </c>
      <c r="AV100" s="83">
        <f>'06 - Trhliny'!J33</f>
        <v>0</v>
      </c>
      <c r="AW100" s="83">
        <f>'06 - Trhliny'!J34</f>
        <v>0</v>
      </c>
      <c r="AX100" s="83">
        <f>'06 - Trhliny'!J35</f>
        <v>0</v>
      </c>
      <c r="AY100" s="83">
        <f>'06 - Trhliny'!J36</f>
        <v>0</v>
      </c>
      <c r="AZ100" s="83">
        <f>'06 - Trhliny'!F33</f>
        <v>0</v>
      </c>
      <c r="BA100" s="83">
        <f>'06 - Trhliny'!F34</f>
        <v>0</v>
      </c>
      <c r="BB100" s="83">
        <f>'06 - Trhliny'!F35</f>
        <v>0</v>
      </c>
      <c r="BC100" s="83">
        <f>'06 - Trhliny'!F36</f>
        <v>0</v>
      </c>
      <c r="BD100" s="85">
        <f>'06 - Trhliny'!F37</f>
        <v>0</v>
      </c>
      <c r="BT100" s="86" t="s">
        <v>81</v>
      </c>
      <c r="BV100" s="86" t="s">
        <v>75</v>
      </c>
      <c r="BW100" s="86" t="s">
        <v>98</v>
      </c>
      <c r="BX100" s="86" t="s">
        <v>4</v>
      </c>
      <c r="CL100" s="86" t="s">
        <v>1</v>
      </c>
      <c r="CM100" s="86" t="s">
        <v>83</v>
      </c>
    </row>
    <row r="101" spans="1:91" s="7" customFormat="1" ht="16.5" customHeight="1">
      <c r="A101" s="77" t="s">
        <v>77</v>
      </c>
      <c r="B101" s="78"/>
      <c r="C101" s="79"/>
      <c r="D101" s="217" t="s">
        <v>99</v>
      </c>
      <c r="E101" s="217"/>
      <c r="F101" s="217"/>
      <c r="G101" s="217"/>
      <c r="H101" s="217"/>
      <c r="I101" s="80"/>
      <c r="J101" s="217" t="s">
        <v>100</v>
      </c>
      <c r="K101" s="217"/>
      <c r="L101" s="217"/>
      <c r="M101" s="217"/>
      <c r="N101" s="217"/>
      <c r="O101" s="217"/>
      <c r="P101" s="217"/>
      <c r="Q101" s="217"/>
      <c r="R101" s="217"/>
      <c r="S101" s="217"/>
      <c r="T101" s="217"/>
      <c r="U101" s="217"/>
      <c r="V101" s="217"/>
      <c r="W101" s="217"/>
      <c r="X101" s="217"/>
      <c r="Y101" s="217"/>
      <c r="Z101" s="217"/>
      <c r="AA101" s="217"/>
      <c r="AB101" s="217"/>
      <c r="AC101" s="217"/>
      <c r="AD101" s="217"/>
      <c r="AE101" s="217"/>
      <c r="AF101" s="217"/>
      <c r="AG101" s="215">
        <f>'07 - Dodatečné sepnutí ob...'!J30</f>
        <v>0</v>
      </c>
      <c r="AH101" s="216"/>
      <c r="AI101" s="216"/>
      <c r="AJ101" s="216"/>
      <c r="AK101" s="216"/>
      <c r="AL101" s="216"/>
      <c r="AM101" s="216"/>
      <c r="AN101" s="215">
        <f t="shared" si="0"/>
        <v>0</v>
      </c>
      <c r="AO101" s="216"/>
      <c r="AP101" s="216"/>
      <c r="AQ101" s="81" t="s">
        <v>80</v>
      </c>
      <c r="AR101" s="78"/>
      <c r="AS101" s="82">
        <v>0</v>
      </c>
      <c r="AT101" s="83">
        <f t="shared" si="1"/>
        <v>0</v>
      </c>
      <c r="AU101" s="84">
        <f>'07 - Dodatečné sepnutí ob...'!P119</f>
        <v>52.551170999999997</v>
      </c>
      <c r="AV101" s="83">
        <f>'07 - Dodatečné sepnutí ob...'!J33</f>
        <v>0</v>
      </c>
      <c r="AW101" s="83">
        <f>'07 - Dodatečné sepnutí ob...'!J34</f>
        <v>0</v>
      </c>
      <c r="AX101" s="83">
        <f>'07 - Dodatečné sepnutí ob...'!J35</f>
        <v>0</v>
      </c>
      <c r="AY101" s="83">
        <f>'07 - Dodatečné sepnutí ob...'!J36</f>
        <v>0</v>
      </c>
      <c r="AZ101" s="83">
        <f>'07 - Dodatečné sepnutí ob...'!F33</f>
        <v>0</v>
      </c>
      <c r="BA101" s="83">
        <f>'07 - Dodatečné sepnutí ob...'!F34</f>
        <v>0</v>
      </c>
      <c r="BB101" s="83">
        <f>'07 - Dodatečné sepnutí ob...'!F35</f>
        <v>0</v>
      </c>
      <c r="BC101" s="83">
        <f>'07 - Dodatečné sepnutí ob...'!F36</f>
        <v>0</v>
      </c>
      <c r="BD101" s="85">
        <f>'07 - Dodatečné sepnutí ob...'!F37</f>
        <v>0</v>
      </c>
      <c r="BT101" s="86" t="s">
        <v>81</v>
      </c>
      <c r="BV101" s="86" t="s">
        <v>75</v>
      </c>
      <c r="BW101" s="86" t="s">
        <v>101</v>
      </c>
      <c r="BX101" s="86" t="s">
        <v>4</v>
      </c>
      <c r="CL101" s="86" t="s">
        <v>1</v>
      </c>
      <c r="CM101" s="86" t="s">
        <v>83</v>
      </c>
    </row>
    <row r="102" spans="1:91" s="7" customFormat="1" ht="16.5" customHeight="1">
      <c r="A102" s="77" t="s">
        <v>77</v>
      </c>
      <c r="B102" s="78"/>
      <c r="C102" s="79"/>
      <c r="D102" s="217" t="s">
        <v>102</v>
      </c>
      <c r="E102" s="217"/>
      <c r="F102" s="217"/>
      <c r="G102" s="217"/>
      <c r="H102" s="217"/>
      <c r="I102" s="80"/>
      <c r="J102" s="217" t="s">
        <v>103</v>
      </c>
      <c r="K102" s="217"/>
      <c r="L102" s="217"/>
      <c r="M102" s="217"/>
      <c r="N102" s="217"/>
      <c r="O102" s="217"/>
      <c r="P102" s="217"/>
      <c r="Q102" s="217"/>
      <c r="R102" s="217"/>
      <c r="S102" s="217"/>
      <c r="T102" s="217"/>
      <c r="U102" s="217"/>
      <c r="V102" s="217"/>
      <c r="W102" s="217"/>
      <c r="X102" s="217"/>
      <c r="Y102" s="217"/>
      <c r="Z102" s="217"/>
      <c r="AA102" s="217"/>
      <c r="AB102" s="217"/>
      <c r="AC102" s="217"/>
      <c r="AD102" s="217"/>
      <c r="AE102" s="217"/>
      <c r="AF102" s="217"/>
      <c r="AG102" s="215">
        <f>'08 - Vedlejší rozpočtové ...'!J30</f>
        <v>0</v>
      </c>
      <c r="AH102" s="216"/>
      <c r="AI102" s="216"/>
      <c r="AJ102" s="216"/>
      <c r="AK102" s="216"/>
      <c r="AL102" s="216"/>
      <c r="AM102" s="216"/>
      <c r="AN102" s="215">
        <f t="shared" si="0"/>
        <v>0</v>
      </c>
      <c r="AO102" s="216"/>
      <c r="AP102" s="216"/>
      <c r="AQ102" s="81" t="s">
        <v>80</v>
      </c>
      <c r="AR102" s="78"/>
      <c r="AS102" s="87">
        <v>0</v>
      </c>
      <c r="AT102" s="88">
        <f t="shared" si="1"/>
        <v>0</v>
      </c>
      <c r="AU102" s="89">
        <f>'08 - Vedlejší rozpočtové ...'!P121</f>
        <v>0</v>
      </c>
      <c r="AV102" s="88">
        <f>'08 - Vedlejší rozpočtové ...'!J33</f>
        <v>0</v>
      </c>
      <c r="AW102" s="88">
        <f>'08 - Vedlejší rozpočtové ...'!J34</f>
        <v>0</v>
      </c>
      <c r="AX102" s="88">
        <f>'08 - Vedlejší rozpočtové ...'!J35</f>
        <v>0</v>
      </c>
      <c r="AY102" s="88">
        <f>'08 - Vedlejší rozpočtové ...'!J36</f>
        <v>0</v>
      </c>
      <c r="AZ102" s="88">
        <f>'08 - Vedlejší rozpočtové ...'!F33</f>
        <v>0</v>
      </c>
      <c r="BA102" s="88">
        <f>'08 - Vedlejší rozpočtové ...'!F34</f>
        <v>0</v>
      </c>
      <c r="BB102" s="88">
        <f>'08 - Vedlejší rozpočtové ...'!F35</f>
        <v>0</v>
      </c>
      <c r="BC102" s="88">
        <f>'08 - Vedlejší rozpočtové ...'!F36</f>
        <v>0</v>
      </c>
      <c r="BD102" s="90">
        <f>'08 - Vedlejší rozpočtové ...'!F37</f>
        <v>0</v>
      </c>
      <c r="BT102" s="86" t="s">
        <v>81</v>
      </c>
      <c r="BV102" s="86" t="s">
        <v>75</v>
      </c>
      <c r="BW102" s="86" t="s">
        <v>104</v>
      </c>
      <c r="BX102" s="86" t="s">
        <v>4</v>
      </c>
      <c r="CL102" s="86" t="s">
        <v>1</v>
      </c>
      <c r="CM102" s="86" t="s">
        <v>83</v>
      </c>
    </row>
    <row r="103" spans="1:91" s="2" customFormat="1" ht="30" customHeight="1">
      <c r="A103" s="30"/>
      <c r="B103" s="31"/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  <c r="AF103" s="30"/>
      <c r="AG103" s="30"/>
      <c r="AH103" s="30"/>
      <c r="AI103" s="30"/>
      <c r="AJ103" s="30"/>
      <c r="AK103" s="30"/>
      <c r="AL103" s="30"/>
      <c r="AM103" s="30"/>
      <c r="AN103" s="30"/>
      <c r="AO103" s="30"/>
      <c r="AP103" s="30"/>
      <c r="AQ103" s="30"/>
      <c r="AR103" s="31"/>
      <c r="AS103" s="30"/>
      <c r="AT103" s="30"/>
      <c r="AU103" s="30"/>
      <c r="AV103" s="30"/>
      <c r="AW103" s="30"/>
      <c r="AX103" s="30"/>
      <c r="AY103" s="30"/>
      <c r="AZ103" s="30"/>
      <c r="BA103" s="30"/>
      <c r="BB103" s="30"/>
      <c r="BC103" s="30"/>
      <c r="BD103" s="30"/>
      <c r="BE103" s="30"/>
    </row>
    <row r="104" spans="1:91" s="2" customFormat="1" ht="6.95" customHeight="1">
      <c r="A104" s="30"/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46"/>
      <c r="M104" s="46"/>
      <c r="N104" s="46"/>
      <c r="O104" s="46"/>
      <c r="P104" s="46"/>
      <c r="Q104" s="46"/>
      <c r="R104" s="46"/>
      <c r="S104" s="46"/>
      <c r="T104" s="46"/>
      <c r="U104" s="46"/>
      <c r="V104" s="46"/>
      <c r="W104" s="46"/>
      <c r="X104" s="46"/>
      <c r="Y104" s="46"/>
      <c r="Z104" s="46"/>
      <c r="AA104" s="46"/>
      <c r="AB104" s="46"/>
      <c r="AC104" s="46"/>
      <c r="AD104" s="46"/>
      <c r="AE104" s="46"/>
      <c r="AF104" s="46"/>
      <c r="AG104" s="46"/>
      <c r="AH104" s="46"/>
      <c r="AI104" s="46"/>
      <c r="AJ104" s="46"/>
      <c r="AK104" s="46"/>
      <c r="AL104" s="46"/>
      <c r="AM104" s="46"/>
      <c r="AN104" s="46"/>
      <c r="AO104" s="46"/>
      <c r="AP104" s="46"/>
      <c r="AQ104" s="46"/>
      <c r="AR104" s="31"/>
      <c r="AS104" s="30"/>
      <c r="AT104" s="30"/>
      <c r="AU104" s="30"/>
      <c r="AV104" s="30"/>
      <c r="AW104" s="30"/>
      <c r="AX104" s="30"/>
      <c r="AY104" s="30"/>
      <c r="AZ104" s="30"/>
      <c r="BA104" s="30"/>
      <c r="BB104" s="30"/>
      <c r="BC104" s="30"/>
      <c r="BD104" s="30"/>
      <c r="BE104" s="30"/>
    </row>
  </sheetData>
  <mergeCells count="68"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N102:AP102"/>
    <mergeCell ref="AG102:AM102"/>
    <mergeCell ref="D102:H102"/>
    <mergeCell ref="J102:AF102"/>
    <mergeCell ref="AG94:AM94"/>
    <mergeCell ref="AN94:AP94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8:AP98"/>
    <mergeCell ref="AG98:AM98"/>
    <mergeCell ref="J98:AF98"/>
    <mergeCell ref="D98:H98"/>
    <mergeCell ref="AN99:AP99"/>
    <mergeCell ref="AG99:AM99"/>
    <mergeCell ref="D99:H99"/>
    <mergeCell ref="J99:AF99"/>
    <mergeCell ref="J96:AF96"/>
    <mergeCell ref="D96:H96"/>
    <mergeCell ref="AN96:AP96"/>
    <mergeCell ref="AG96:AM96"/>
    <mergeCell ref="J97:AF97"/>
    <mergeCell ref="AG97:AM97"/>
    <mergeCell ref="D97:H97"/>
    <mergeCell ref="AN97:AP97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L85:AO85"/>
    <mergeCell ref="AM87:AN87"/>
    <mergeCell ref="AM89:AP89"/>
    <mergeCell ref="AS89:AT91"/>
    <mergeCell ref="AM90:AP90"/>
  </mergeCells>
  <hyperlinks>
    <hyperlink ref="A95" location="'01 - Zajištění stěn stav....'!C2" display="/" xr:uid="{00000000-0004-0000-0000-000000000000}"/>
    <hyperlink ref="A96" location="'02 - Zemní práce stav.jámy'!C2" display="/" xr:uid="{00000000-0004-0000-0000-000001000000}"/>
    <hyperlink ref="A97" location="'03 - Mikropiloty'!C2" display="/" xr:uid="{00000000-0004-0000-0000-000002000000}"/>
    <hyperlink ref="A98" location="'04 - Podbetonování nosnýc...'!C2" display="/" xr:uid="{00000000-0004-0000-0000-000003000000}"/>
    <hyperlink ref="A99" location="'05 - Spínání lany'!C2" display="/" xr:uid="{00000000-0004-0000-0000-000004000000}"/>
    <hyperlink ref="A100" location="'06 - Trhliny'!C2" display="/" xr:uid="{00000000-0004-0000-0000-000005000000}"/>
    <hyperlink ref="A101" location="'07 - Dodatečné sepnutí ob...'!C2" display="/" xr:uid="{00000000-0004-0000-0000-000006000000}"/>
    <hyperlink ref="A102" location="'08 - Vedlejší rozpočtové ...'!C2" display="/" xr:uid="{00000000-0004-0000-0000-00000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194"/>
  <sheetViews>
    <sheetView showGridLines="0" topLeftCell="A146" workbookViewId="0">
      <selection activeCell="I193" sqref="I19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1"/>
    </row>
    <row r="2" spans="1:46" s="1" customFormat="1" ht="36.950000000000003" customHeight="1">
      <c r="L2" s="230" t="s">
        <v>5</v>
      </c>
      <c r="M2" s="224"/>
      <c r="N2" s="224"/>
      <c r="O2" s="224"/>
      <c r="P2" s="224"/>
      <c r="Q2" s="224"/>
      <c r="R2" s="224"/>
      <c r="S2" s="224"/>
      <c r="T2" s="224"/>
      <c r="U2" s="224"/>
      <c r="V2" s="224"/>
      <c r="AT2" s="18" t="s">
        <v>82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pans="1:46" s="1" customFormat="1" ht="24.95" customHeight="1">
      <c r="B4" s="21"/>
      <c r="D4" s="22" t="s">
        <v>105</v>
      </c>
      <c r="L4" s="21"/>
      <c r="M4" s="92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35" t="str">
        <f>'Rekapitulace stavby'!K6</f>
        <v>Dolní Věstonice - Dům přírody PÁLAVY</v>
      </c>
      <c r="F7" s="236"/>
      <c r="G7" s="236"/>
      <c r="H7" s="236"/>
      <c r="L7" s="21"/>
    </row>
    <row r="8" spans="1:46" s="2" customFormat="1" ht="12" customHeight="1">
      <c r="A8" s="30"/>
      <c r="B8" s="31"/>
      <c r="C8" s="30"/>
      <c r="D8" s="27" t="s">
        <v>106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01" t="s">
        <v>107</v>
      </c>
      <c r="F9" s="237"/>
      <c r="G9" s="237"/>
      <c r="H9" s="237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7" t="s">
        <v>16</v>
      </c>
      <c r="E11" s="30"/>
      <c r="F11" s="25" t="s">
        <v>1</v>
      </c>
      <c r="G11" s="30"/>
      <c r="H11" s="30"/>
      <c r="I11" s="27" t="s">
        <v>17</v>
      </c>
      <c r="J11" s="25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7" t="s">
        <v>18</v>
      </c>
      <c r="E12" s="30"/>
      <c r="F12" s="25" t="s">
        <v>19</v>
      </c>
      <c r="G12" s="30"/>
      <c r="H12" s="30"/>
      <c r="I12" s="27" t="s">
        <v>20</v>
      </c>
      <c r="J12" s="53" t="str">
        <f>'Rekapitulace stavby'!AN8</f>
        <v>19. 7. 2021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22</v>
      </c>
      <c r="E14" s="30"/>
      <c r="F14" s="30"/>
      <c r="G14" s="30"/>
      <c r="H14" s="30"/>
      <c r="I14" s="27" t="s">
        <v>23</v>
      </c>
      <c r="J14" s="25" t="s">
        <v>1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5" t="s">
        <v>24</v>
      </c>
      <c r="F15" s="30"/>
      <c r="G15" s="30"/>
      <c r="H15" s="30"/>
      <c r="I15" s="27" t="s">
        <v>25</v>
      </c>
      <c r="J15" s="25" t="s">
        <v>1</v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7" t="s">
        <v>26</v>
      </c>
      <c r="E17" s="30"/>
      <c r="F17" s="30"/>
      <c r="G17" s="30"/>
      <c r="H17" s="30"/>
      <c r="I17" s="27" t="s">
        <v>23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5" t="s">
        <v>27</v>
      </c>
      <c r="F18" s="30"/>
      <c r="G18" s="30"/>
      <c r="H18" s="30"/>
      <c r="I18" s="27" t="s">
        <v>25</v>
      </c>
      <c r="J18" s="25" t="s">
        <v>1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7" t="s">
        <v>28</v>
      </c>
      <c r="E20" s="30"/>
      <c r="F20" s="30"/>
      <c r="G20" s="30"/>
      <c r="H20" s="30"/>
      <c r="I20" s="27" t="s">
        <v>23</v>
      </c>
      <c r="J20" s="25" t="s">
        <v>1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5" t="s">
        <v>27</v>
      </c>
      <c r="F21" s="30"/>
      <c r="G21" s="30"/>
      <c r="H21" s="30"/>
      <c r="I21" s="27" t="s">
        <v>25</v>
      </c>
      <c r="J21" s="25" t="s">
        <v>1</v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7" t="s">
        <v>30</v>
      </c>
      <c r="E23" s="30"/>
      <c r="F23" s="30"/>
      <c r="G23" s="30"/>
      <c r="H23" s="30"/>
      <c r="I23" s="27" t="s">
        <v>23</v>
      </c>
      <c r="J23" s="25" t="str">
        <f>IF('Rekapitulace stavby'!AN19="","",'Rekapitulace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5" t="str">
        <f>IF('Rekapitulace stavby'!E20="","",'Rekapitulace stavby'!E20)</f>
        <v xml:space="preserve"> </v>
      </c>
      <c r="F24" s="30"/>
      <c r="G24" s="30"/>
      <c r="H24" s="30"/>
      <c r="I24" s="27" t="s">
        <v>25</v>
      </c>
      <c r="J24" s="25" t="str">
        <f>IF('Rekapitulace stavby'!AN20="","",'Rekapitulace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7" t="s">
        <v>32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93"/>
      <c r="B27" s="94"/>
      <c r="C27" s="93"/>
      <c r="D27" s="93"/>
      <c r="E27" s="226" t="s">
        <v>1</v>
      </c>
      <c r="F27" s="226"/>
      <c r="G27" s="226"/>
      <c r="H27" s="226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6" t="s">
        <v>33</v>
      </c>
      <c r="E30" s="30"/>
      <c r="F30" s="30"/>
      <c r="G30" s="30"/>
      <c r="H30" s="30"/>
      <c r="I30" s="30"/>
      <c r="J30" s="69">
        <f>ROUND(J121,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35</v>
      </c>
      <c r="G32" s="30"/>
      <c r="H32" s="30"/>
      <c r="I32" s="34" t="s">
        <v>34</v>
      </c>
      <c r="J32" s="34" t="s">
        <v>36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7" t="s">
        <v>37</v>
      </c>
      <c r="E33" s="27" t="s">
        <v>38</v>
      </c>
      <c r="F33" s="98">
        <f>ROUND((SUM(BE121:BE193)),  2)</f>
        <v>0</v>
      </c>
      <c r="G33" s="30"/>
      <c r="H33" s="30"/>
      <c r="I33" s="99">
        <v>0.21</v>
      </c>
      <c r="J33" s="98">
        <f>ROUND(((SUM(BE121:BE193))*I33),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7" t="s">
        <v>39</v>
      </c>
      <c r="F34" s="98">
        <f>ROUND((SUM(BF121:BF193)),  2)</f>
        <v>0</v>
      </c>
      <c r="G34" s="30"/>
      <c r="H34" s="30"/>
      <c r="I34" s="99">
        <v>0.15</v>
      </c>
      <c r="J34" s="98">
        <f>ROUND(((SUM(BF121:BF193))*I34),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7" t="s">
        <v>40</v>
      </c>
      <c r="F35" s="98">
        <f>ROUND((SUM(BG121:BG193)),  2)</f>
        <v>0</v>
      </c>
      <c r="G35" s="30"/>
      <c r="H35" s="30"/>
      <c r="I35" s="99">
        <v>0.21</v>
      </c>
      <c r="J35" s="98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7" t="s">
        <v>41</v>
      </c>
      <c r="F36" s="98">
        <f>ROUND((SUM(BH121:BH193)),  2)</f>
        <v>0</v>
      </c>
      <c r="G36" s="30"/>
      <c r="H36" s="30"/>
      <c r="I36" s="99">
        <v>0.15</v>
      </c>
      <c r="J36" s="98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42</v>
      </c>
      <c r="F37" s="98">
        <f>ROUND((SUM(BI121:BI193)),  2)</f>
        <v>0</v>
      </c>
      <c r="G37" s="30"/>
      <c r="H37" s="30"/>
      <c r="I37" s="99">
        <v>0</v>
      </c>
      <c r="J37" s="98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100"/>
      <c r="D39" s="101" t="s">
        <v>43</v>
      </c>
      <c r="E39" s="58"/>
      <c r="F39" s="58"/>
      <c r="G39" s="102" t="s">
        <v>44</v>
      </c>
      <c r="H39" s="103" t="s">
        <v>45</v>
      </c>
      <c r="I39" s="58"/>
      <c r="J39" s="104">
        <f>SUM(J30:J37)</f>
        <v>0</v>
      </c>
      <c r="K39" s="105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46</v>
      </c>
      <c r="E50" s="42"/>
      <c r="F50" s="42"/>
      <c r="G50" s="41" t="s">
        <v>47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48</v>
      </c>
      <c r="E61" s="33"/>
      <c r="F61" s="106" t="s">
        <v>49</v>
      </c>
      <c r="G61" s="43" t="s">
        <v>48</v>
      </c>
      <c r="H61" s="33"/>
      <c r="I61" s="33"/>
      <c r="J61" s="107" t="s">
        <v>49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50</v>
      </c>
      <c r="E65" s="44"/>
      <c r="F65" s="44"/>
      <c r="G65" s="41" t="s">
        <v>51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48</v>
      </c>
      <c r="E76" s="33"/>
      <c r="F76" s="106" t="s">
        <v>49</v>
      </c>
      <c r="G76" s="43" t="s">
        <v>48</v>
      </c>
      <c r="H76" s="33"/>
      <c r="I76" s="33"/>
      <c r="J76" s="107" t="s">
        <v>49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22" t="s">
        <v>108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35" t="str">
        <f>E7</f>
        <v>Dolní Věstonice - Dům přírody PÁLAVY</v>
      </c>
      <c r="F85" s="236"/>
      <c r="G85" s="236"/>
      <c r="H85" s="236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7" t="s">
        <v>106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201" t="str">
        <f>E9</f>
        <v>01 - Zajištění stěn stav.jámy</v>
      </c>
      <c r="F87" s="237"/>
      <c r="G87" s="237"/>
      <c r="H87" s="237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7" t="s">
        <v>18</v>
      </c>
      <c r="D89" s="30"/>
      <c r="E89" s="30"/>
      <c r="F89" s="25" t="str">
        <f>F12</f>
        <v>Dolní Věstonice</v>
      </c>
      <c r="G89" s="30"/>
      <c r="H89" s="30"/>
      <c r="I89" s="27" t="s">
        <v>20</v>
      </c>
      <c r="J89" s="53" t="str">
        <f>IF(J12="","",J12)</f>
        <v>19. 7. 2021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25.7" customHeight="1">
      <c r="A91" s="30"/>
      <c r="B91" s="31"/>
      <c r="C91" s="27" t="s">
        <v>22</v>
      </c>
      <c r="D91" s="30"/>
      <c r="E91" s="30"/>
      <c r="F91" s="25" t="str">
        <f>E15</f>
        <v>Regionální muzeum v Mikulově,  Mikulov</v>
      </c>
      <c r="G91" s="30"/>
      <c r="H91" s="30"/>
      <c r="I91" s="27" t="s">
        <v>28</v>
      </c>
      <c r="J91" s="28" t="str">
        <f>E21</f>
        <v>OK Atelier, s.r.o., Břeclav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7" t="s">
        <v>26</v>
      </c>
      <c r="D92" s="30"/>
      <c r="E92" s="30"/>
      <c r="F92" s="25" t="str">
        <f>IF(E18="","",E18)</f>
        <v>OK Atelier, s.r.o., Břeclav</v>
      </c>
      <c r="G92" s="30"/>
      <c r="H92" s="30"/>
      <c r="I92" s="27" t="s">
        <v>30</v>
      </c>
      <c r="J92" s="28" t="str">
        <f>E24</f>
        <v xml:space="preserve"> 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08" t="s">
        <v>109</v>
      </c>
      <c r="D94" s="100"/>
      <c r="E94" s="100"/>
      <c r="F94" s="100"/>
      <c r="G94" s="100"/>
      <c r="H94" s="100"/>
      <c r="I94" s="100"/>
      <c r="J94" s="109" t="s">
        <v>110</v>
      </c>
      <c r="K94" s="10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10" t="s">
        <v>111</v>
      </c>
      <c r="D96" s="30"/>
      <c r="E96" s="30"/>
      <c r="F96" s="30"/>
      <c r="G96" s="30"/>
      <c r="H96" s="30"/>
      <c r="I96" s="30"/>
      <c r="J96" s="69">
        <f>J121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8" t="s">
        <v>112</v>
      </c>
    </row>
    <row r="97" spans="1:31" s="9" customFormat="1" ht="24.95" customHeight="1">
      <c r="B97" s="111"/>
      <c r="D97" s="112" t="s">
        <v>113</v>
      </c>
      <c r="E97" s="113"/>
      <c r="F97" s="113"/>
      <c r="G97" s="113"/>
      <c r="H97" s="113"/>
      <c r="I97" s="113"/>
      <c r="J97" s="114">
        <f>J122</f>
        <v>0</v>
      </c>
      <c r="L97" s="111"/>
    </row>
    <row r="98" spans="1:31" s="10" customFormat="1" ht="19.899999999999999" customHeight="1">
      <c r="B98" s="115"/>
      <c r="D98" s="116" t="s">
        <v>114</v>
      </c>
      <c r="E98" s="117"/>
      <c r="F98" s="117"/>
      <c r="G98" s="117"/>
      <c r="H98" s="117"/>
      <c r="I98" s="117"/>
      <c r="J98" s="118">
        <f>J123</f>
        <v>0</v>
      </c>
      <c r="L98" s="115"/>
    </row>
    <row r="99" spans="1:31" s="10" customFormat="1" ht="19.899999999999999" customHeight="1">
      <c r="B99" s="115"/>
      <c r="D99" s="116" t="s">
        <v>115</v>
      </c>
      <c r="E99" s="117"/>
      <c r="F99" s="117"/>
      <c r="G99" s="117"/>
      <c r="H99" s="117"/>
      <c r="I99" s="117"/>
      <c r="J99" s="118">
        <f>J157</f>
        <v>0</v>
      </c>
      <c r="L99" s="115"/>
    </row>
    <row r="100" spans="1:31" s="10" customFormat="1" ht="19.899999999999999" customHeight="1">
      <c r="B100" s="115"/>
      <c r="D100" s="116" t="s">
        <v>116</v>
      </c>
      <c r="E100" s="117"/>
      <c r="F100" s="117"/>
      <c r="G100" s="117"/>
      <c r="H100" s="117"/>
      <c r="I100" s="117"/>
      <c r="J100" s="118">
        <f>J189</f>
        <v>0</v>
      </c>
      <c r="L100" s="115"/>
    </row>
    <row r="101" spans="1:31" s="10" customFormat="1" ht="19.899999999999999" customHeight="1">
      <c r="B101" s="115"/>
      <c r="D101" s="116" t="s">
        <v>117</v>
      </c>
      <c r="E101" s="117"/>
      <c r="F101" s="117"/>
      <c r="G101" s="117"/>
      <c r="H101" s="117"/>
      <c r="I101" s="117"/>
      <c r="J101" s="118">
        <f>J191</f>
        <v>0</v>
      </c>
      <c r="L101" s="115"/>
    </row>
    <row r="102" spans="1:31" s="2" customFormat="1" ht="21.75" customHeight="1">
      <c r="A102" s="30"/>
      <c r="B102" s="31"/>
      <c r="C102" s="30"/>
      <c r="D102" s="30"/>
      <c r="E102" s="30"/>
      <c r="F102" s="30"/>
      <c r="G102" s="30"/>
      <c r="H102" s="30"/>
      <c r="I102" s="30"/>
      <c r="J102" s="30"/>
      <c r="K102" s="30"/>
      <c r="L102" s="4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31" s="2" customFormat="1" ht="6.95" customHeight="1">
      <c r="A103" s="30"/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4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7" spans="1:31" s="2" customFormat="1" ht="6.95" customHeight="1">
      <c r="A107" s="30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24.95" customHeight="1">
      <c r="A108" s="30"/>
      <c r="B108" s="31"/>
      <c r="C108" s="22" t="s">
        <v>118</v>
      </c>
      <c r="D108" s="30"/>
      <c r="E108" s="30"/>
      <c r="F108" s="30"/>
      <c r="G108" s="30"/>
      <c r="H108" s="30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6.95" customHeight="1">
      <c r="A109" s="30"/>
      <c r="B109" s="31"/>
      <c r="C109" s="30"/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2" customHeight="1">
      <c r="A110" s="30"/>
      <c r="B110" s="31"/>
      <c r="C110" s="27" t="s">
        <v>14</v>
      </c>
      <c r="D110" s="30"/>
      <c r="E110" s="30"/>
      <c r="F110" s="30"/>
      <c r="G110" s="30"/>
      <c r="H110" s="30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6.5" customHeight="1">
      <c r="A111" s="30"/>
      <c r="B111" s="31"/>
      <c r="C111" s="30"/>
      <c r="D111" s="30"/>
      <c r="E111" s="235" t="str">
        <f>E7</f>
        <v>Dolní Věstonice - Dům přírody PÁLAVY</v>
      </c>
      <c r="F111" s="236"/>
      <c r="G111" s="236"/>
      <c r="H111" s="236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2" customHeight="1">
      <c r="A112" s="30"/>
      <c r="B112" s="31"/>
      <c r="C112" s="27" t="s">
        <v>106</v>
      </c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6.5" customHeight="1">
      <c r="A113" s="30"/>
      <c r="B113" s="31"/>
      <c r="C113" s="30"/>
      <c r="D113" s="30"/>
      <c r="E113" s="201" t="str">
        <f>E9</f>
        <v>01 - Zajištění stěn stav.jámy</v>
      </c>
      <c r="F113" s="237"/>
      <c r="G113" s="237"/>
      <c r="H113" s="237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6.95" customHeight="1">
      <c r="A114" s="30"/>
      <c r="B114" s="31"/>
      <c r="C114" s="30"/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2" customHeight="1">
      <c r="A115" s="30"/>
      <c r="B115" s="31"/>
      <c r="C115" s="27" t="s">
        <v>18</v>
      </c>
      <c r="D115" s="30"/>
      <c r="E115" s="30"/>
      <c r="F115" s="25" t="str">
        <f>F12</f>
        <v>Dolní Věstonice</v>
      </c>
      <c r="G115" s="30"/>
      <c r="H115" s="30"/>
      <c r="I115" s="27" t="s">
        <v>20</v>
      </c>
      <c r="J115" s="53" t="str">
        <f>IF(J12="","",J12)</f>
        <v>19. 7. 2021</v>
      </c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6.9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25.7" customHeight="1">
      <c r="A117" s="30"/>
      <c r="B117" s="31"/>
      <c r="C117" s="27" t="s">
        <v>22</v>
      </c>
      <c r="D117" s="30"/>
      <c r="E117" s="30"/>
      <c r="F117" s="25" t="str">
        <f>E15</f>
        <v>Regionální muzeum v Mikulově,  Mikulov</v>
      </c>
      <c r="G117" s="30"/>
      <c r="H117" s="30"/>
      <c r="I117" s="27" t="s">
        <v>28</v>
      </c>
      <c r="J117" s="28" t="str">
        <f>E21</f>
        <v>OK Atelier, s.r.o., Břeclav</v>
      </c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5.2" customHeight="1">
      <c r="A118" s="30"/>
      <c r="B118" s="31"/>
      <c r="C118" s="27" t="s">
        <v>26</v>
      </c>
      <c r="D118" s="30"/>
      <c r="E118" s="30"/>
      <c r="F118" s="25" t="str">
        <f>IF(E18="","",E18)</f>
        <v>OK Atelier, s.r.o., Břeclav</v>
      </c>
      <c r="G118" s="30"/>
      <c r="H118" s="30"/>
      <c r="I118" s="27" t="s">
        <v>30</v>
      </c>
      <c r="J118" s="28" t="str">
        <f>E24</f>
        <v xml:space="preserve"> </v>
      </c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0.35" customHeight="1">
      <c r="A119" s="30"/>
      <c r="B119" s="31"/>
      <c r="C119" s="30"/>
      <c r="D119" s="30"/>
      <c r="E119" s="30"/>
      <c r="F119" s="30"/>
      <c r="G119" s="30"/>
      <c r="H119" s="30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11" customFormat="1" ht="29.25" customHeight="1">
      <c r="A120" s="119"/>
      <c r="B120" s="120"/>
      <c r="C120" s="121" t="s">
        <v>119</v>
      </c>
      <c r="D120" s="122" t="s">
        <v>58</v>
      </c>
      <c r="E120" s="122" t="s">
        <v>54</v>
      </c>
      <c r="F120" s="122" t="s">
        <v>55</v>
      </c>
      <c r="G120" s="122" t="s">
        <v>120</v>
      </c>
      <c r="H120" s="122" t="s">
        <v>121</v>
      </c>
      <c r="I120" s="122" t="s">
        <v>122</v>
      </c>
      <c r="J120" s="123" t="s">
        <v>110</v>
      </c>
      <c r="K120" s="124" t="s">
        <v>123</v>
      </c>
      <c r="L120" s="125"/>
      <c r="M120" s="60" t="s">
        <v>1</v>
      </c>
      <c r="N120" s="61" t="s">
        <v>37</v>
      </c>
      <c r="O120" s="61" t="s">
        <v>124</v>
      </c>
      <c r="P120" s="61" t="s">
        <v>125</v>
      </c>
      <c r="Q120" s="61" t="s">
        <v>126</v>
      </c>
      <c r="R120" s="61" t="s">
        <v>127</v>
      </c>
      <c r="S120" s="61" t="s">
        <v>128</v>
      </c>
      <c r="T120" s="62" t="s">
        <v>129</v>
      </c>
      <c r="U120" s="119"/>
      <c r="V120" s="119"/>
      <c r="W120" s="119"/>
      <c r="X120" s="119"/>
      <c r="Y120" s="119"/>
      <c r="Z120" s="119"/>
      <c r="AA120" s="119"/>
      <c r="AB120" s="119"/>
      <c r="AC120" s="119"/>
      <c r="AD120" s="119"/>
      <c r="AE120" s="119"/>
    </row>
    <row r="121" spans="1:65" s="2" customFormat="1" ht="22.9" customHeight="1">
      <c r="A121" s="30"/>
      <c r="B121" s="31"/>
      <c r="C121" s="67" t="s">
        <v>130</v>
      </c>
      <c r="D121" s="30"/>
      <c r="E121" s="30"/>
      <c r="F121" s="30"/>
      <c r="G121" s="30"/>
      <c r="H121" s="30"/>
      <c r="I121" s="30"/>
      <c r="J121" s="126">
        <f>BK121</f>
        <v>0</v>
      </c>
      <c r="K121" s="30"/>
      <c r="L121" s="31"/>
      <c r="M121" s="63"/>
      <c r="N121" s="54"/>
      <c r="O121" s="64"/>
      <c r="P121" s="127">
        <f>P122</f>
        <v>3477.8826989999998</v>
      </c>
      <c r="Q121" s="64"/>
      <c r="R121" s="127">
        <f>R122</f>
        <v>170.97986114999998</v>
      </c>
      <c r="S121" s="64"/>
      <c r="T121" s="128">
        <f>T122</f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T121" s="18" t="s">
        <v>72</v>
      </c>
      <c r="AU121" s="18" t="s">
        <v>112</v>
      </c>
      <c r="BK121" s="129">
        <f>BK122</f>
        <v>0</v>
      </c>
    </row>
    <row r="122" spans="1:65" s="12" customFormat="1" ht="25.9" customHeight="1">
      <c r="B122" s="130"/>
      <c r="D122" s="131" t="s">
        <v>72</v>
      </c>
      <c r="E122" s="132" t="s">
        <v>131</v>
      </c>
      <c r="F122" s="132" t="s">
        <v>132</v>
      </c>
      <c r="J122" s="133">
        <f>BK122</f>
        <v>0</v>
      </c>
      <c r="L122" s="130"/>
      <c r="M122" s="134"/>
      <c r="N122" s="135"/>
      <c r="O122" s="135"/>
      <c r="P122" s="136">
        <f>P123+P157+P189+P191</f>
        <v>3477.8826989999998</v>
      </c>
      <c r="Q122" s="135"/>
      <c r="R122" s="136">
        <f>R123+R157+R189+R191</f>
        <v>170.97986114999998</v>
      </c>
      <c r="S122" s="135"/>
      <c r="T122" s="137">
        <f>T123+T157+T189+T191</f>
        <v>0</v>
      </c>
      <c r="AR122" s="131" t="s">
        <v>81</v>
      </c>
      <c r="AT122" s="138" t="s">
        <v>72</v>
      </c>
      <c r="AU122" s="138" t="s">
        <v>73</v>
      </c>
      <c r="AY122" s="131" t="s">
        <v>133</v>
      </c>
      <c r="BK122" s="139">
        <f>BK123+BK157+BK189+BK191</f>
        <v>0</v>
      </c>
    </row>
    <row r="123" spans="1:65" s="12" customFormat="1" ht="22.9" customHeight="1">
      <c r="B123" s="130"/>
      <c r="D123" s="131" t="s">
        <v>72</v>
      </c>
      <c r="E123" s="140" t="s">
        <v>81</v>
      </c>
      <c r="F123" s="140" t="s">
        <v>134</v>
      </c>
      <c r="J123" s="141">
        <f>BK123</f>
        <v>0</v>
      </c>
      <c r="L123" s="130"/>
      <c r="M123" s="134"/>
      <c r="N123" s="135"/>
      <c r="O123" s="135"/>
      <c r="P123" s="136">
        <f>SUM(P124:P156)</f>
        <v>1095.1083600000002</v>
      </c>
      <c r="Q123" s="135"/>
      <c r="R123" s="136">
        <f>SUM(R124:R156)</f>
        <v>52.745356400000006</v>
      </c>
      <c r="S123" s="135"/>
      <c r="T123" s="137">
        <f>SUM(T124:T156)</f>
        <v>0</v>
      </c>
      <c r="AR123" s="131" t="s">
        <v>81</v>
      </c>
      <c r="AT123" s="138" t="s">
        <v>72</v>
      </c>
      <c r="AU123" s="138" t="s">
        <v>81</v>
      </c>
      <c r="AY123" s="131" t="s">
        <v>133</v>
      </c>
      <c r="BK123" s="139">
        <f>SUM(BK124:BK156)</f>
        <v>0</v>
      </c>
    </row>
    <row r="124" spans="1:65" s="2" customFormat="1" ht="16.5" customHeight="1">
      <c r="A124" s="30"/>
      <c r="B124" s="142"/>
      <c r="C124" s="143" t="s">
        <v>81</v>
      </c>
      <c r="D124" s="143" t="s">
        <v>135</v>
      </c>
      <c r="E124" s="144" t="s">
        <v>136</v>
      </c>
      <c r="F124" s="145" t="s">
        <v>137</v>
      </c>
      <c r="G124" s="146" t="s">
        <v>138</v>
      </c>
      <c r="H124" s="147">
        <v>239.4</v>
      </c>
      <c r="I124" s="148"/>
      <c r="J124" s="148">
        <f>ROUND(I124*H124,2)</f>
        <v>0</v>
      </c>
      <c r="K124" s="149"/>
      <c r="L124" s="31"/>
      <c r="M124" s="150" t="s">
        <v>1</v>
      </c>
      <c r="N124" s="151" t="s">
        <v>38</v>
      </c>
      <c r="O124" s="152">
        <v>1.5329999999999999</v>
      </c>
      <c r="P124" s="152">
        <f>O124*H124</f>
        <v>367.00020000000001</v>
      </c>
      <c r="Q124" s="152">
        <v>1.33E-3</v>
      </c>
      <c r="R124" s="152">
        <f>Q124*H124</f>
        <v>0.31840200000000002</v>
      </c>
      <c r="S124" s="152">
        <v>0</v>
      </c>
      <c r="T124" s="153">
        <f>S124*H124</f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54" t="s">
        <v>139</v>
      </c>
      <c r="AT124" s="154" t="s">
        <v>135</v>
      </c>
      <c r="AU124" s="154" t="s">
        <v>83</v>
      </c>
      <c r="AY124" s="18" t="s">
        <v>133</v>
      </c>
      <c r="BE124" s="155">
        <f>IF(N124="základní",J124,0)</f>
        <v>0</v>
      </c>
      <c r="BF124" s="155">
        <f>IF(N124="snížená",J124,0)</f>
        <v>0</v>
      </c>
      <c r="BG124" s="155">
        <f>IF(N124="zákl. přenesená",J124,0)</f>
        <v>0</v>
      </c>
      <c r="BH124" s="155">
        <f>IF(N124="sníž. přenesená",J124,0)</f>
        <v>0</v>
      </c>
      <c r="BI124" s="155">
        <f>IF(N124="nulová",J124,0)</f>
        <v>0</v>
      </c>
      <c r="BJ124" s="18" t="s">
        <v>81</v>
      </c>
      <c r="BK124" s="155">
        <f>ROUND(I124*H124,2)</f>
        <v>0</v>
      </c>
      <c r="BL124" s="18" t="s">
        <v>139</v>
      </c>
      <c r="BM124" s="154" t="s">
        <v>140</v>
      </c>
    </row>
    <row r="125" spans="1:65" s="13" customFormat="1">
      <c r="B125" s="156"/>
      <c r="D125" s="157" t="s">
        <v>141</v>
      </c>
      <c r="E125" s="158" t="s">
        <v>1</v>
      </c>
      <c r="F125" s="159" t="s">
        <v>142</v>
      </c>
      <c r="H125" s="160">
        <v>239.4</v>
      </c>
      <c r="L125" s="156"/>
      <c r="M125" s="161"/>
      <c r="N125" s="162"/>
      <c r="O125" s="162"/>
      <c r="P125" s="162"/>
      <c r="Q125" s="162"/>
      <c r="R125" s="162"/>
      <c r="S125" s="162"/>
      <c r="T125" s="163"/>
      <c r="AT125" s="158" t="s">
        <v>141</v>
      </c>
      <c r="AU125" s="158" t="s">
        <v>83</v>
      </c>
      <c r="AV125" s="13" t="s">
        <v>83</v>
      </c>
      <c r="AW125" s="13" t="s">
        <v>29</v>
      </c>
      <c r="AX125" s="13" t="s">
        <v>81</v>
      </c>
      <c r="AY125" s="158" t="s">
        <v>133</v>
      </c>
    </row>
    <row r="126" spans="1:65" s="2" customFormat="1" ht="21.75" customHeight="1">
      <c r="A126" s="30"/>
      <c r="B126" s="142"/>
      <c r="C126" s="164" t="s">
        <v>83</v>
      </c>
      <c r="D126" s="164" t="s">
        <v>143</v>
      </c>
      <c r="E126" s="165" t="s">
        <v>144</v>
      </c>
      <c r="F126" s="166" t="s">
        <v>145</v>
      </c>
      <c r="G126" s="167" t="s">
        <v>146</v>
      </c>
      <c r="H126" s="168">
        <v>5</v>
      </c>
      <c r="I126" s="169"/>
      <c r="J126" s="169">
        <f>ROUND(I126*H126,2)</f>
        <v>0</v>
      </c>
      <c r="K126" s="170"/>
      <c r="L126" s="171"/>
      <c r="M126" s="172" t="s">
        <v>1</v>
      </c>
      <c r="N126" s="173" t="s">
        <v>38</v>
      </c>
      <c r="O126" s="152">
        <v>0</v>
      </c>
      <c r="P126" s="152">
        <f>O126*H126</f>
        <v>0</v>
      </c>
      <c r="Q126" s="152">
        <v>1</v>
      </c>
      <c r="R126" s="152">
        <f>Q126*H126</f>
        <v>5</v>
      </c>
      <c r="S126" s="152">
        <v>0</v>
      </c>
      <c r="T126" s="153">
        <f>S126*H126</f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54" t="s">
        <v>147</v>
      </c>
      <c r="AT126" s="154" t="s">
        <v>143</v>
      </c>
      <c r="AU126" s="154" t="s">
        <v>83</v>
      </c>
      <c r="AY126" s="18" t="s">
        <v>133</v>
      </c>
      <c r="BE126" s="155">
        <f>IF(N126="základní",J126,0)</f>
        <v>0</v>
      </c>
      <c r="BF126" s="155">
        <f>IF(N126="snížená",J126,0)</f>
        <v>0</v>
      </c>
      <c r="BG126" s="155">
        <f>IF(N126="zákl. přenesená",J126,0)</f>
        <v>0</v>
      </c>
      <c r="BH126" s="155">
        <f>IF(N126="sníž. přenesená",J126,0)</f>
        <v>0</v>
      </c>
      <c r="BI126" s="155">
        <f>IF(N126="nulová",J126,0)</f>
        <v>0</v>
      </c>
      <c r="BJ126" s="18" t="s">
        <v>81</v>
      </c>
      <c r="BK126" s="155">
        <f>ROUND(I126*H126,2)</f>
        <v>0</v>
      </c>
      <c r="BL126" s="18" t="s">
        <v>139</v>
      </c>
      <c r="BM126" s="154" t="s">
        <v>148</v>
      </c>
    </row>
    <row r="127" spans="1:65" s="13" customFormat="1">
      <c r="B127" s="156"/>
      <c r="D127" s="157" t="s">
        <v>141</v>
      </c>
      <c r="E127" s="158" t="s">
        <v>1</v>
      </c>
      <c r="F127" s="159" t="s">
        <v>149</v>
      </c>
      <c r="H127" s="160">
        <v>4.8840000000000003</v>
      </c>
      <c r="L127" s="156"/>
      <c r="M127" s="161"/>
      <c r="N127" s="162"/>
      <c r="O127" s="162"/>
      <c r="P127" s="162"/>
      <c r="Q127" s="162"/>
      <c r="R127" s="162"/>
      <c r="S127" s="162"/>
      <c r="T127" s="163"/>
      <c r="AT127" s="158" t="s">
        <v>141</v>
      </c>
      <c r="AU127" s="158" t="s">
        <v>83</v>
      </c>
      <c r="AV127" s="13" t="s">
        <v>83</v>
      </c>
      <c r="AW127" s="13" t="s">
        <v>29</v>
      </c>
      <c r="AX127" s="13" t="s">
        <v>73</v>
      </c>
      <c r="AY127" s="158" t="s">
        <v>133</v>
      </c>
    </row>
    <row r="128" spans="1:65" s="13" customFormat="1">
      <c r="B128" s="156"/>
      <c r="D128" s="157" t="s">
        <v>141</v>
      </c>
      <c r="E128" s="158" t="s">
        <v>1</v>
      </c>
      <c r="F128" s="159" t="s">
        <v>150</v>
      </c>
      <c r="H128" s="160">
        <v>5</v>
      </c>
      <c r="L128" s="156"/>
      <c r="M128" s="161"/>
      <c r="N128" s="162"/>
      <c r="O128" s="162"/>
      <c r="P128" s="162"/>
      <c r="Q128" s="162"/>
      <c r="R128" s="162"/>
      <c r="S128" s="162"/>
      <c r="T128" s="163"/>
      <c r="AT128" s="158" t="s">
        <v>141</v>
      </c>
      <c r="AU128" s="158" t="s">
        <v>83</v>
      </c>
      <c r="AV128" s="13" t="s">
        <v>83</v>
      </c>
      <c r="AW128" s="13" t="s">
        <v>29</v>
      </c>
      <c r="AX128" s="13" t="s">
        <v>81</v>
      </c>
      <c r="AY128" s="158" t="s">
        <v>133</v>
      </c>
    </row>
    <row r="129" spans="1:65" s="2" customFormat="1" ht="16.5" customHeight="1">
      <c r="A129" s="30"/>
      <c r="B129" s="142"/>
      <c r="C129" s="143" t="s">
        <v>151</v>
      </c>
      <c r="D129" s="143" t="s">
        <v>135</v>
      </c>
      <c r="E129" s="144" t="s">
        <v>152</v>
      </c>
      <c r="F129" s="145" t="s">
        <v>153</v>
      </c>
      <c r="G129" s="146" t="s">
        <v>146</v>
      </c>
      <c r="H129" s="147">
        <v>19.3</v>
      </c>
      <c r="I129" s="148"/>
      <c r="J129" s="148">
        <f>ROUND(I129*H129,2)</f>
        <v>0</v>
      </c>
      <c r="K129" s="149"/>
      <c r="L129" s="31"/>
      <c r="M129" s="150" t="s">
        <v>1</v>
      </c>
      <c r="N129" s="151" t="s">
        <v>38</v>
      </c>
      <c r="O129" s="152">
        <v>0.16800000000000001</v>
      </c>
      <c r="P129" s="152">
        <f>O129*H129</f>
        <v>3.2424000000000004</v>
      </c>
      <c r="Q129" s="152">
        <v>2.0000000000000001E-4</v>
      </c>
      <c r="R129" s="152">
        <f>Q129*H129</f>
        <v>3.8600000000000001E-3</v>
      </c>
      <c r="S129" s="152">
        <v>0</v>
      </c>
      <c r="T129" s="153">
        <f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54" t="s">
        <v>139</v>
      </c>
      <c r="AT129" s="154" t="s">
        <v>135</v>
      </c>
      <c r="AU129" s="154" t="s">
        <v>83</v>
      </c>
      <c r="AY129" s="18" t="s">
        <v>133</v>
      </c>
      <c r="BE129" s="155">
        <f>IF(N129="základní",J129,0)</f>
        <v>0</v>
      </c>
      <c r="BF129" s="155">
        <f>IF(N129="snížená",J129,0)</f>
        <v>0</v>
      </c>
      <c r="BG129" s="155">
        <f>IF(N129="zákl. přenesená",J129,0)</f>
        <v>0</v>
      </c>
      <c r="BH129" s="155">
        <f>IF(N129="sníž. přenesená",J129,0)</f>
        <v>0</v>
      </c>
      <c r="BI129" s="155">
        <f>IF(N129="nulová",J129,0)</f>
        <v>0</v>
      </c>
      <c r="BJ129" s="18" t="s">
        <v>81</v>
      </c>
      <c r="BK129" s="155">
        <f>ROUND(I129*H129,2)</f>
        <v>0</v>
      </c>
      <c r="BL129" s="18" t="s">
        <v>139</v>
      </c>
      <c r="BM129" s="154" t="s">
        <v>154</v>
      </c>
    </row>
    <row r="130" spans="1:65" s="13" customFormat="1">
      <c r="B130" s="156"/>
      <c r="D130" s="157" t="s">
        <v>141</v>
      </c>
      <c r="E130" s="158" t="s">
        <v>1</v>
      </c>
      <c r="F130" s="159" t="s">
        <v>155</v>
      </c>
      <c r="H130" s="160">
        <v>37.35</v>
      </c>
      <c r="L130" s="156"/>
      <c r="M130" s="161"/>
      <c r="N130" s="162"/>
      <c r="O130" s="162"/>
      <c r="P130" s="162"/>
      <c r="Q130" s="162"/>
      <c r="R130" s="162"/>
      <c r="S130" s="162"/>
      <c r="T130" s="163"/>
      <c r="AT130" s="158" t="s">
        <v>141</v>
      </c>
      <c r="AU130" s="158" t="s">
        <v>83</v>
      </c>
      <c r="AV130" s="13" t="s">
        <v>83</v>
      </c>
      <c r="AW130" s="13" t="s">
        <v>29</v>
      </c>
      <c r="AX130" s="13" t="s">
        <v>73</v>
      </c>
      <c r="AY130" s="158" t="s">
        <v>133</v>
      </c>
    </row>
    <row r="131" spans="1:65" s="13" customFormat="1">
      <c r="B131" s="156"/>
      <c r="D131" s="157" t="s">
        <v>141</v>
      </c>
      <c r="E131" s="158" t="s">
        <v>1</v>
      </c>
      <c r="F131" s="159" t="s">
        <v>156</v>
      </c>
      <c r="H131" s="160">
        <v>19.3</v>
      </c>
      <c r="L131" s="156"/>
      <c r="M131" s="161"/>
      <c r="N131" s="162"/>
      <c r="O131" s="162"/>
      <c r="P131" s="162"/>
      <c r="Q131" s="162"/>
      <c r="R131" s="162"/>
      <c r="S131" s="162"/>
      <c r="T131" s="163"/>
      <c r="AT131" s="158" t="s">
        <v>141</v>
      </c>
      <c r="AU131" s="158" t="s">
        <v>83</v>
      </c>
      <c r="AV131" s="13" t="s">
        <v>83</v>
      </c>
      <c r="AW131" s="13" t="s">
        <v>29</v>
      </c>
      <c r="AX131" s="13" t="s">
        <v>81</v>
      </c>
      <c r="AY131" s="158" t="s">
        <v>133</v>
      </c>
    </row>
    <row r="132" spans="1:65" s="2" customFormat="1" ht="21.75" customHeight="1">
      <c r="A132" s="30"/>
      <c r="B132" s="142"/>
      <c r="C132" s="143" t="s">
        <v>139</v>
      </c>
      <c r="D132" s="143" t="s">
        <v>135</v>
      </c>
      <c r="E132" s="144" t="s">
        <v>157</v>
      </c>
      <c r="F132" s="145" t="s">
        <v>158</v>
      </c>
      <c r="G132" s="146" t="s">
        <v>138</v>
      </c>
      <c r="H132" s="147">
        <v>252</v>
      </c>
      <c r="I132" s="148"/>
      <c r="J132" s="148">
        <f>ROUND(I132*H132,2)</f>
        <v>0</v>
      </c>
      <c r="K132" s="149"/>
      <c r="L132" s="31"/>
      <c r="M132" s="150" t="s">
        <v>1</v>
      </c>
      <c r="N132" s="151" t="s">
        <v>38</v>
      </c>
      <c r="O132" s="152">
        <v>0.88100000000000001</v>
      </c>
      <c r="P132" s="152">
        <f>O132*H132</f>
        <v>222.012</v>
      </c>
      <c r="Q132" s="152">
        <v>3.363E-2</v>
      </c>
      <c r="R132" s="152">
        <f>Q132*H132</f>
        <v>8.4747599999999998</v>
      </c>
      <c r="S132" s="152">
        <v>0</v>
      </c>
      <c r="T132" s="153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54" t="s">
        <v>139</v>
      </c>
      <c r="AT132" s="154" t="s">
        <v>135</v>
      </c>
      <c r="AU132" s="154" t="s">
        <v>83</v>
      </c>
      <c r="AY132" s="18" t="s">
        <v>133</v>
      </c>
      <c r="BE132" s="155">
        <f>IF(N132="základní",J132,0)</f>
        <v>0</v>
      </c>
      <c r="BF132" s="155">
        <f>IF(N132="snížená",J132,0)</f>
        <v>0</v>
      </c>
      <c r="BG132" s="155">
        <f>IF(N132="zákl. přenesená",J132,0)</f>
        <v>0</v>
      </c>
      <c r="BH132" s="155">
        <f>IF(N132="sníž. přenesená",J132,0)</f>
        <v>0</v>
      </c>
      <c r="BI132" s="155">
        <f>IF(N132="nulová",J132,0)</f>
        <v>0</v>
      </c>
      <c r="BJ132" s="18" t="s">
        <v>81</v>
      </c>
      <c r="BK132" s="155">
        <f>ROUND(I132*H132,2)</f>
        <v>0</v>
      </c>
      <c r="BL132" s="18" t="s">
        <v>139</v>
      </c>
      <c r="BM132" s="154" t="s">
        <v>159</v>
      </c>
    </row>
    <row r="133" spans="1:65" s="13" customFormat="1">
      <c r="B133" s="156"/>
      <c r="D133" s="157" t="s">
        <v>141</v>
      </c>
      <c r="E133" s="158" t="s">
        <v>1</v>
      </c>
      <c r="F133" s="159" t="s">
        <v>160</v>
      </c>
      <c r="H133" s="160">
        <v>252</v>
      </c>
      <c r="L133" s="156"/>
      <c r="M133" s="161"/>
      <c r="N133" s="162"/>
      <c r="O133" s="162"/>
      <c r="P133" s="162"/>
      <c r="Q133" s="162"/>
      <c r="R133" s="162"/>
      <c r="S133" s="162"/>
      <c r="T133" s="163"/>
      <c r="AT133" s="158" t="s">
        <v>141</v>
      </c>
      <c r="AU133" s="158" t="s">
        <v>83</v>
      </c>
      <c r="AV133" s="13" t="s">
        <v>83</v>
      </c>
      <c r="AW133" s="13" t="s">
        <v>29</v>
      </c>
      <c r="AX133" s="13" t="s">
        <v>81</v>
      </c>
      <c r="AY133" s="158" t="s">
        <v>133</v>
      </c>
    </row>
    <row r="134" spans="1:65" s="2" customFormat="1" ht="21.75" customHeight="1">
      <c r="A134" s="30"/>
      <c r="B134" s="142"/>
      <c r="C134" s="164" t="s">
        <v>161</v>
      </c>
      <c r="D134" s="164" t="s">
        <v>143</v>
      </c>
      <c r="E134" s="165" t="s">
        <v>162</v>
      </c>
      <c r="F134" s="166" t="s">
        <v>163</v>
      </c>
      <c r="G134" s="167" t="s">
        <v>138</v>
      </c>
      <c r="H134" s="168">
        <v>270</v>
      </c>
      <c r="I134" s="169"/>
      <c r="J134" s="169">
        <f>ROUND(I134*H134,2)</f>
        <v>0</v>
      </c>
      <c r="K134" s="170"/>
      <c r="L134" s="171"/>
      <c r="M134" s="172" t="s">
        <v>1</v>
      </c>
      <c r="N134" s="173" t="s">
        <v>38</v>
      </c>
      <c r="O134" s="152">
        <v>0</v>
      </c>
      <c r="P134" s="152">
        <f>O134*H134</f>
        <v>0</v>
      </c>
      <c r="Q134" s="152">
        <v>4.1000000000000003E-3</v>
      </c>
      <c r="R134" s="152">
        <f>Q134*H134</f>
        <v>1.107</v>
      </c>
      <c r="S134" s="152">
        <v>0</v>
      </c>
      <c r="T134" s="153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54" t="s">
        <v>147</v>
      </c>
      <c r="AT134" s="154" t="s">
        <v>143</v>
      </c>
      <c r="AU134" s="154" t="s">
        <v>83</v>
      </c>
      <c r="AY134" s="18" t="s">
        <v>133</v>
      </c>
      <c r="BE134" s="155">
        <f>IF(N134="základní",J134,0)</f>
        <v>0</v>
      </c>
      <c r="BF134" s="155">
        <f>IF(N134="snížená",J134,0)</f>
        <v>0</v>
      </c>
      <c r="BG134" s="155">
        <f>IF(N134="zákl. přenesená",J134,0)</f>
        <v>0</v>
      </c>
      <c r="BH134" s="155">
        <f>IF(N134="sníž. přenesená",J134,0)</f>
        <v>0</v>
      </c>
      <c r="BI134" s="155">
        <f>IF(N134="nulová",J134,0)</f>
        <v>0</v>
      </c>
      <c r="BJ134" s="18" t="s">
        <v>81</v>
      </c>
      <c r="BK134" s="155">
        <f>ROUND(I134*H134,2)</f>
        <v>0</v>
      </c>
      <c r="BL134" s="18" t="s">
        <v>139</v>
      </c>
      <c r="BM134" s="154" t="s">
        <v>164</v>
      </c>
    </row>
    <row r="135" spans="1:65" s="13" customFormat="1">
      <c r="B135" s="156"/>
      <c r="D135" s="157" t="s">
        <v>141</v>
      </c>
      <c r="E135" s="158" t="s">
        <v>1</v>
      </c>
      <c r="F135" s="159" t="s">
        <v>165</v>
      </c>
      <c r="H135" s="160">
        <v>270</v>
      </c>
      <c r="L135" s="156"/>
      <c r="M135" s="161"/>
      <c r="N135" s="162"/>
      <c r="O135" s="162"/>
      <c r="P135" s="162"/>
      <c r="Q135" s="162"/>
      <c r="R135" s="162"/>
      <c r="S135" s="162"/>
      <c r="T135" s="163"/>
      <c r="AT135" s="158" t="s">
        <v>141</v>
      </c>
      <c r="AU135" s="158" t="s">
        <v>83</v>
      </c>
      <c r="AV135" s="13" t="s">
        <v>83</v>
      </c>
      <c r="AW135" s="13" t="s">
        <v>29</v>
      </c>
      <c r="AX135" s="13" t="s">
        <v>81</v>
      </c>
      <c r="AY135" s="158" t="s">
        <v>133</v>
      </c>
    </row>
    <row r="136" spans="1:65" s="2" customFormat="1" ht="16.5" customHeight="1">
      <c r="A136" s="30"/>
      <c r="B136" s="142"/>
      <c r="C136" s="164" t="s">
        <v>166</v>
      </c>
      <c r="D136" s="164" t="s">
        <v>143</v>
      </c>
      <c r="E136" s="165" t="s">
        <v>167</v>
      </c>
      <c r="F136" s="166" t="s">
        <v>168</v>
      </c>
      <c r="G136" s="167" t="s">
        <v>169</v>
      </c>
      <c r="H136" s="168">
        <v>36</v>
      </c>
      <c r="I136" s="169"/>
      <c r="J136" s="169">
        <f>ROUND(I136*H136,2)</f>
        <v>0</v>
      </c>
      <c r="K136" s="170"/>
      <c r="L136" s="171"/>
      <c r="M136" s="172" t="s">
        <v>1</v>
      </c>
      <c r="N136" s="173" t="s">
        <v>38</v>
      </c>
      <c r="O136" s="152">
        <v>0</v>
      </c>
      <c r="P136" s="152">
        <f>O136*H136</f>
        <v>0</v>
      </c>
      <c r="Q136" s="152">
        <v>2.9999999999999997E-4</v>
      </c>
      <c r="R136" s="152">
        <f>Q136*H136</f>
        <v>1.0799999999999999E-2</v>
      </c>
      <c r="S136" s="152">
        <v>0</v>
      </c>
      <c r="T136" s="153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4" t="s">
        <v>147</v>
      </c>
      <c r="AT136" s="154" t="s">
        <v>143</v>
      </c>
      <c r="AU136" s="154" t="s">
        <v>83</v>
      </c>
      <c r="AY136" s="18" t="s">
        <v>133</v>
      </c>
      <c r="BE136" s="155">
        <f>IF(N136="základní",J136,0)</f>
        <v>0</v>
      </c>
      <c r="BF136" s="155">
        <f>IF(N136="snížená",J136,0)</f>
        <v>0</v>
      </c>
      <c r="BG136" s="155">
        <f>IF(N136="zákl. přenesená",J136,0)</f>
        <v>0</v>
      </c>
      <c r="BH136" s="155">
        <f>IF(N136="sníž. přenesená",J136,0)</f>
        <v>0</v>
      </c>
      <c r="BI136" s="155">
        <f>IF(N136="nulová",J136,0)</f>
        <v>0</v>
      </c>
      <c r="BJ136" s="18" t="s">
        <v>81</v>
      </c>
      <c r="BK136" s="155">
        <f>ROUND(I136*H136,2)</f>
        <v>0</v>
      </c>
      <c r="BL136" s="18" t="s">
        <v>139</v>
      </c>
      <c r="BM136" s="154" t="s">
        <v>170</v>
      </c>
    </row>
    <row r="137" spans="1:65" s="2" customFormat="1" ht="16.5" customHeight="1">
      <c r="A137" s="30"/>
      <c r="B137" s="142"/>
      <c r="C137" s="164" t="s">
        <v>171</v>
      </c>
      <c r="D137" s="164" t="s">
        <v>143</v>
      </c>
      <c r="E137" s="165" t="s">
        <v>172</v>
      </c>
      <c r="F137" s="166" t="s">
        <v>173</v>
      </c>
      <c r="G137" s="167" t="s">
        <v>169</v>
      </c>
      <c r="H137" s="168">
        <v>72</v>
      </c>
      <c r="I137" s="169"/>
      <c r="J137" s="169">
        <f>ROUND(I137*H137,2)</f>
        <v>0</v>
      </c>
      <c r="K137" s="170"/>
      <c r="L137" s="171"/>
      <c r="M137" s="172" t="s">
        <v>1</v>
      </c>
      <c r="N137" s="173" t="s">
        <v>38</v>
      </c>
      <c r="O137" s="152">
        <v>0</v>
      </c>
      <c r="P137" s="152">
        <f>O137*H137</f>
        <v>0</v>
      </c>
      <c r="Q137" s="152">
        <v>8.0000000000000004E-4</v>
      </c>
      <c r="R137" s="152">
        <f>Q137*H137</f>
        <v>5.7600000000000005E-2</v>
      </c>
      <c r="S137" s="152">
        <v>0</v>
      </c>
      <c r="T137" s="153">
        <f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54" t="s">
        <v>147</v>
      </c>
      <c r="AT137" s="154" t="s">
        <v>143</v>
      </c>
      <c r="AU137" s="154" t="s">
        <v>83</v>
      </c>
      <c r="AY137" s="18" t="s">
        <v>133</v>
      </c>
      <c r="BE137" s="155">
        <f>IF(N137="základní",J137,0)</f>
        <v>0</v>
      </c>
      <c r="BF137" s="155">
        <f>IF(N137="snížená",J137,0)</f>
        <v>0</v>
      </c>
      <c r="BG137" s="155">
        <f>IF(N137="zákl. přenesená",J137,0)</f>
        <v>0</v>
      </c>
      <c r="BH137" s="155">
        <f>IF(N137="sníž. přenesená",J137,0)</f>
        <v>0</v>
      </c>
      <c r="BI137" s="155">
        <f>IF(N137="nulová",J137,0)</f>
        <v>0</v>
      </c>
      <c r="BJ137" s="18" t="s">
        <v>81</v>
      </c>
      <c r="BK137" s="155">
        <f>ROUND(I137*H137,2)</f>
        <v>0</v>
      </c>
      <c r="BL137" s="18" t="s">
        <v>139</v>
      </c>
      <c r="BM137" s="154" t="s">
        <v>174</v>
      </c>
    </row>
    <row r="138" spans="1:65" s="13" customFormat="1">
      <c r="B138" s="156"/>
      <c r="D138" s="157" t="s">
        <v>141</v>
      </c>
      <c r="E138" s="158" t="s">
        <v>1</v>
      </c>
      <c r="F138" s="159" t="s">
        <v>175</v>
      </c>
      <c r="H138" s="160">
        <v>72</v>
      </c>
      <c r="L138" s="156"/>
      <c r="M138" s="161"/>
      <c r="N138" s="162"/>
      <c r="O138" s="162"/>
      <c r="P138" s="162"/>
      <c r="Q138" s="162"/>
      <c r="R138" s="162"/>
      <c r="S138" s="162"/>
      <c r="T138" s="163"/>
      <c r="AT138" s="158" t="s">
        <v>141</v>
      </c>
      <c r="AU138" s="158" t="s">
        <v>83</v>
      </c>
      <c r="AV138" s="13" t="s">
        <v>83</v>
      </c>
      <c r="AW138" s="13" t="s">
        <v>29</v>
      </c>
      <c r="AX138" s="13" t="s">
        <v>81</v>
      </c>
      <c r="AY138" s="158" t="s">
        <v>133</v>
      </c>
    </row>
    <row r="139" spans="1:65" s="2" customFormat="1" ht="16.5" customHeight="1">
      <c r="A139" s="30"/>
      <c r="B139" s="142"/>
      <c r="C139" s="164" t="s">
        <v>147</v>
      </c>
      <c r="D139" s="164" t="s">
        <v>143</v>
      </c>
      <c r="E139" s="165" t="s">
        <v>176</v>
      </c>
      <c r="F139" s="166" t="s">
        <v>177</v>
      </c>
      <c r="G139" s="167" t="s">
        <v>169</v>
      </c>
      <c r="H139" s="168">
        <v>36</v>
      </c>
      <c r="I139" s="169"/>
      <c r="J139" s="169">
        <f>ROUND(I139*H139,2)</f>
        <v>0</v>
      </c>
      <c r="K139" s="170"/>
      <c r="L139" s="171"/>
      <c r="M139" s="172" t="s">
        <v>1</v>
      </c>
      <c r="N139" s="173" t="s">
        <v>38</v>
      </c>
      <c r="O139" s="152">
        <v>0</v>
      </c>
      <c r="P139" s="152">
        <f>O139*H139</f>
        <v>0</v>
      </c>
      <c r="Q139" s="152">
        <v>1</v>
      </c>
      <c r="R139" s="152">
        <f>Q139*H139</f>
        <v>36</v>
      </c>
      <c r="S139" s="152">
        <v>0</v>
      </c>
      <c r="T139" s="153">
        <f>S139*H139</f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54" t="s">
        <v>147</v>
      </c>
      <c r="AT139" s="154" t="s">
        <v>143</v>
      </c>
      <c r="AU139" s="154" t="s">
        <v>83</v>
      </c>
      <c r="AY139" s="18" t="s">
        <v>133</v>
      </c>
      <c r="BE139" s="155">
        <f>IF(N139="základní",J139,0)</f>
        <v>0</v>
      </c>
      <c r="BF139" s="155">
        <f>IF(N139="snížená",J139,0)</f>
        <v>0</v>
      </c>
      <c r="BG139" s="155">
        <f>IF(N139="zákl. přenesená",J139,0)</f>
        <v>0</v>
      </c>
      <c r="BH139" s="155">
        <f>IF(N139="sníž. přenesená",J139,0)</f>
        <v>0</v>
      </c>
      <c r="BI139" s="155">
        <f>IF(N139="nulová",J139,0)</f>
        <v>0</v>
      </c>
      <c r="BJ139" s="18" t="s">
        <v>81</v>
      </c>
      <c r="BK139" s="155">
        <f>ROUND(I139*H139,2)</f>
        <v>0</v>
      </c>
      <c r="BL139" s="18" t="s">
        <v>139</v>
      </c>
      <c r="BM139" s="154" t="s">
        <v>178</v>
      </c>
    </row>
    <row r="140" spans="1:65" s="13" customFormat="1">
      <c r="B140" s="156"/>
      <c r="D140" s="157" t="s">
        <v>141</v>
      </c>
      <c r="E140" s="158" t="s">
        <v>1</v>
      </c>
      <c r="F140" s="159" t="s">
        <v>179</v>
      </c>
      <c r="H140" s="160">
        <v>36</v>
      </c>
      <c r="L140" s="156"/>
      <c r="M140" s="161"/>
      <c r="N140" s="162"/>
      <c r="O140" s="162"/>
      <c r="P140" s="162"/>
      <c r="Q140" s="162"/>
      <c r="R140" s="162"/>
      <c r="S140" s="162"/>
      <c r="T140" s="163"/>
      <c r="AT140" s="158" t="s">
        <v>141</v>
      </c>
      <c r="AU140" s="158" t="s">
        <v>83</v>
      </c>
      <c r="AV140" s="13" t="s">
        <v>83</v>
      </c>
      <c r="AW140" s="13" t="s">
        <v>29</v>
      </c>
      <c r="AX140" s="13" t="s">
        <v>81</v>
      </c>
      <c r="AY140" s="158" t="s">
        <v>133</v>
      </c>
    </row>
    <row r="141" spans="1:65" s="2" customFormat="1" ht="21.75" customHeight="1">
      <c r="A141" s="30"/>
      <c r="B141" s="142"/>
      <c r="C141" s="143" t="s">
        <v>180</v>
      </c>
      <c r="D141" s="143" t="s">
        <v>135</v>
      </c>
      <c r="E141" s="144" t="s">
        <v>181</v>
      </c>
      <c r="F141" s="145" t="s">
        <v>182</v>
      </c>
      <c r="G141" s="146" t="s">
        <v>169</v>
      </c>
      <c r="H141" s="147">
        <v>36</v>
      </c>
      <c r="I141" s="148"/>
      <c r="J141" s="148">
        <f>ROUND(I141*H141,2)</f>
        <v>0</v>
      </c>
      <c r="K141" s="149"/>
      <c r="L141" s="31"/>
      <c r="M141" s="150" t="s">
        <v>1</v>
      </c>
      <c r="N141" s="151" t="s">
        <v>38</v>
      </c>
      <c r="O141" s="152">
        <v>4.0999999999999996</v>
      </c>
      <c r="P141" s="152">
        <f>O141*H141</f>
        <v>147.6</v>
      </c>
      <c r="Q141" s="152">
        <v>3.6900000000000001E-3</v>
      </c>
      <c r="R141" s="152">
        <f>Q141*H141</f>
        <v>0.13284000000000001</v>
      </c>
      <c r="S141" s="152">
        <v>0</v>
      </c>
      <c r="T141" s="153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54" t="s">
        <v>139</v>
      </c>
      <c r="AT141" s="154" t="s">
        <v>135</v>
      </c>
      <c r="AU141" s="154" t="s">
        <v>83</v>
      </c>
      <c r="AY141" s="18" t="s">
        <v>133</v>
      </c>
      <c r="BE141" s="155">
        <f>IF(N141="základní",J141,0)</f>
        <v>0</v>
      </c>
      <c r="BF141" s="155">
        <f>IF(N141="snížená",J141,0)</f>
        <v>0</v>
      </c>
      <c r="BG141" s="155">
        <f>IF(N141="zákl. přenesená",J141,0)</f>
        <v>0</v>
      </c>
      <c r="BH141" s="155">
        <f>IF(N141="sníž. přenesená",J141,0)</f>
        <v>0</v>
      </c>
      <c r="BI141" s="155">
        <f>IF(N141="nulová",J141,0)</f>
        <v>0</v>
      </c>
      <c r="BJ141" s="18" t="s">
        <v>81</v>
      </c>
      <c r="BK141" s="155">
        <f>ROUND(I141*H141,2)</f>
        <v>0</v>
      </c>
      <c r="BL141" s="18" t="s">
        <v>139</v>
      </c>
      <c r="BM141" s="154" t="s">
        <v>183</v>
      </c>
    </row>
    <row r="142" spans="1:65" s="13" customFormat="1">
      <c r="B142" s="156"/>
      <c r="D142" s="157" t="s">
        <v>141</v>
      </c>
      <c r="E142" s="158" t="s">
        <v>1</v>
      </c>
      <c r="F142" s="159" t="s">
        <v>179</v>
      </c>
      <c r="H142" s="160">
        <v>36</v>
      </c>
      <c r="L142" s="156"/>
      <c r="M142" s="161"/>
      <c r="N142" s="162"/>
      <c r="O142" s="162"/>
      <c r="P142" s="162"/>
      <c r="Q142" s="162"/>
      <c r="R142" s="162"/>
      <c r="S142" s="162"/>
      <c r="T142" s="163"/>
      <c r="AT142" s="158" t="s">
        <v>141</v>
      </c>
      <c r="AU142" s="158" t="s">
        <v>83</v>
      </c>
      <c r="AV142" s="13" t="s">
        <v>83</v>
      </c>
      <c r="AW142" s="13" t="s">
        <v>29</v>
      </c>
      <c r="AX142" s="13" t="s">
        <v>81</v>
      </c>
      <c r="AY142" s="158" t="s">
        <v>133</v>
      </c>
    </row>
    <row r="143" spans="1:65" s="2" customFormat="1" ht="24.2" customHeight="1">
      <c r="A143" s="30"/>
      <c r="B143" s="142"/>
      <c r="C143" s="143" t="s">
        <v>184</v>
      </c>
      <c r="D143" s="143" t="s">
        <v>135</v>
      </c>
      <c r="E143" s="144" t="s">
        <v>185</v>
      </c>
      <c r="F143" s="145" t="s">
        <v>186</v>
      </c>
      <c r="G143" s="146" t="s">
        <v>187</v>
      </c>
      <c r="H143" s="147">
        <v>1080</v>
      </c>
      <c r="I143" s="148"/>
      <c r="J143" s="148">
        <f>ROUND(I143*H143,2)</f>
        <v>0</v>
      </c>
      <c r="K143" s="149"/>
      <c r="L143" s="31"/>
      <c r="M143" s="150" t="s">
        <v>1</v>
      </c>
      <c r="N143" s="151" t="s">
        <v>38</v>
      </c>
      <c r="O143" s="152">
        <v>0.27200000000000002</v>
      </c>
      <c r="P143" s="152">
        <f>O143*H143</f>
        <v>293.76000000000005</v>
      </c>
      <c r="Q143" s="152">
        <v>1.8000000000000001E-4</v>
      </c>
      <c r="R143" s="152">
        <f>Q143*H143</f>
        <v>0.19440000000000002</v>
      </c>
      <c r="S143" s="152">
        <v>0</v>
      </c>
      <c r="T143" s="153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4" t="s">
        <v>139</v>
      </c>
      <c r="AT143" s="154" t="s">
        <v>135</v>
      </c>
      <c r="AU143" s="154" t="s">
        <v>83</v>
      </c>
      <c r="AY143" s="18" t="s">
        <v>133</v>
      </c>
      <c r="BE143" s="155">
        <f>IF(N143="základní",J143,0)</f>
        <v>0</v>
      </c>
      <c r="BF143" s="155">
        <f>IF(N143="snížená",J143,0)</f>
        <v>0</v>
      </c>
      <c r="BG143" s="155">
        <f>IF(N143="zákl. přenesená",J143,0)</f>
        <v>0</v>
      </c>
      <c r="BH143" s="155">
        <f>IF(N143="sníž. přenesená",J143,0)</f>
        <v>0</v>
      </c>
      <c r="BI143" s="155">
        <f>IF(N143="nulová",J143,0)</f>
        <v>0</v>
      </c>
      <c r="BJ143" s="18" t="s">
        <v>81</v>
      </c>
      <c r="BK143" s="155">
        <f>ROUND(I143*H143,2)</f>
        <v>0</v>
      </c>
      <c r="BL143" s="18" t="s">
        <v>139</v>
      </c>
      <c r="BM143" s="154" t="s">
        <v>188</v>
      </c>
    </row>
    <row r="144" spans="1:65" s="14" customFormat="1">
      <c r="B144" s="174"/>
      <c r="D144" s="157" t="s">
        <v>141</v>
      </c>
      <c r="E144" s="175" t="s">
        <v>1</v>
      </c>
      <c r="F144" s="176" t="s">
        <v>189</v>
      </c>
      <c r="H144" s="175" t="s">
        <v>1</v>
      </c>
      <c r="L144" s="174"/>
      <c r="M144" s="177"/>
      <c r="N144" s="178"/>
      <c r="O144" s="178"/>
      <c r="P144" s="178"/>
      <c r="Q144" s="178"/>
      <c r="R144" s="178"/>
      <c r="S144" s="178"/>
      <c r="T144" s="179"/>
      <c r="AT144" s="175" t="s">
        <v>141</v>
      </c>
      <c r="AU144" s="175" t="s">
        <v>83</v>
      </c>
      <c r="AV144" s="14" t="s">
        <v>81</v>
      </c>
      <c r="AW144" s="14" t="s">
        <v>29</v>
      </c>
      <c r="AX144" s="14" t="s">
        <v>73</v>
      </c>
      <c r="AY144" s="175" t="s">
        <v>133</v>
      </c>
    </row>
    <row r="145" spans="1:65" s="13" customFormat="1">
      <c r="B145" s="156"/>
      <c r="D145" s="157" t="s">
        <v>141</v>
      </c>
      <c r="E145" s="158" t="s">
        <v>1</v>
      </c>
      <c r="F145" s="159" t="s">
        <v>190</v>
      </c>
      <c r="H145" s="160">
        <v>477</v>
      </c>
      <c r="L145" s="156"/>
      <c r="M145" s="161"/>
      <c r="N145" s="162"/>
      <c r="O145" s="162"/>
      <c r="P145" s="162"/>
      <c r="Q145" s="162"/>
      <c r="R145" s="162"/>
      <c r="S145" s="162"/>
      <c r="T145" s="163"/>
      <c r="AT145" s="158" t="s">
        <v>141</v>
      </c>
      <c r="AU145" s="158" t="s">
        <v>83</v>
      </c>
      <c r="AV145" s="13" t="s">
        <v>83</v>
      </c>
      <c r="AW145" s="13" t="s">
        <v>29</v>
      </c>
      <c r="AX145" s="13" t="s">
        <v>73</v>
      </c>
      <c r="AY145" s="158" t="s">
        <v>133</v>
      </c>
    </row>
    <row r="146" spans="1:65" s="13" customFormat="1">
      <c r="B146" s="156"/>
      <c r="D146" s="157" t="s">
        <v>141</v>
      </c>
      <c r="E146" s="158" t="s">
        <v>1</v>
      </c>
      <c r="F146" s="159" t="s">
        <v>191</v>
      </c>
      <c r="H146" s="160">
        <v>603</v>
      </c>
      <c r="L146" s="156"/>
      <c r="M146" s="161"/>
      <c r="N146" s="162"/>
      <c r="O146" s="162"/>
      <c r="P146" s="162"/>
      <c r="Q146" s="162"/>
      <c r="R146" s="162"/>
      <c r="S146" s="162"/>
      <c r="T146" s="163"/>
      <c r="AT146" s="158" t="s">
        <v>141</v>
      </c>
      <c r="AU146" s="158" t="s">
        <v>83</v>
      </c>
      <c r="AV146" s="13" t="s">
        <v>83</v>
      </c>
      <c r="AW146" s="13" t="s">
        <v>29</v>
      </c>
      <c r="AX146" s="13" t="s">
        <v>73</v>
      </c>
      <c r="AY146" s="158" t="s">
        <v>133</v>
      </c>
    </row>
    <row r="147" spans="1:65" s="15" customFormat="1">
      <c r="B147" s="180"/>
      <c r="D147" s="157" t="s">
        <v>141</v>
      </c>
      <c r="E147" s="181" t="s">
        <v>1</v>
      </c>
      <c r="F147" s="182" t="s">
        <v>192</v>
      </c>
      <c r="H147" s="183">
        <v>1080</v>
      </c>
      <c r="L147" s="180"/>
      <c r="M147" s="184"/>
      <c r="N147" s="185"/>
      <c r="O147" s="185"/>
      <c r="P147" s="185"/>
      <c r="Q147" s="185"/>
      <c r="R147" s="185"/>
      <c r="S147" s="185"/>
      <c r="T147" s="186"/>
      <c r="AT147" s="181" t="s">
        <v>141</v>
      </c>
      <c r="AU147" s="181" t="s">
        <v>83</v>
      </c>
      <c r="AV147" s="15" t="s">
        <v>139</v>
      </c>
      <c r="AW147" s="15" t="s">
        <v>29</v>
      </c>
      <c r="AX147" s="15" t="s">
        <v>81</v>
      </c>
      <c r="AY147" s="181" t="s">
        <v>133</v>
      </c>
    </row>
    <row r="148" spans="1:65" s="2" customFormat="1" ht="21.75" customHeight="1">
      <c r="A148" s="30"/>
      <c r="B148" s="142"/>
      <c r="C148" s="164" t="s">
        <v>193</v>
      </c>
      <c r="D148" s="164" t="s">
        <v>143</v>
      </c>
      <c r="E148" s="165" t="s">
        <v>194</v>
      </c>
      <c r="F148" s="166" t="s">
        <v>195</v>
      </c>
      <c r="G148" s="167" t="s">
        <v>146</v>
      </c>
      <c r="H148" s="168">
        <v>0.501</v>
      </c>
      <c r="I148" s="169"/>
      <c r="J148" s="169">
        <f>ROUND(I148*H148,2)</f>
        <v>0</v>
      </c>
      <c r="K148" s="170"/>
      <c r="L148" s="171"/>
      <c r="M148" s="172" t="s">
        <v>1</v>
      </c>
      <c r="N148" s="173" t="s">
        <v>38</v>
      </c>
      <c r="O148" s="152">
        <v>0</v>
      </c>
      <c r="P148" s="152">
        <f>O148*H148</f>
        <v>0</v>
      </c>
      <c r="Q148" s="152">
        <v>1</v>
      </c>
      <c r="R148" s="152">
        <f>Q148*H148</f>
        <v>0.501</v>
      </c>
      <c r="S148" s="152">
        <v>0</v>
      </c>
      <c r="T148" s="153">
        <f>S148*H148</f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54" t="s">
        <v>147</v>
      </c>
      <c r="AT148" s="154" t="s">
        <v>143</v>
      </c>
      <c r="AU148" s="154" t="s">
        <v>83</v>
      </c>
      <c r="AY148" s="18" t="s">
        <v>133</v>
      </c>
      <c r="BE148" s="155">
        <f>IF(N148="základní",J148,0)</f>
        <v>0</v>
      </c>
      <c r="BF148" s="155">
        <f>IF(N148="snížená",J148,0)</f>
        <v>0</v>
      </c>
      <c r="BG148" s="155">
        <f>IF(N148="zákl. přenesená",J148,0)</f>
        <v>0</v>
      </c>
      <c r="BH148" s="155">
        <f>IF(N148="sníž. přenesená",J148,0)</f>
        <v>0</v>
      </c>
      <c r="BI148" s="155">
        <f>IF(N148="nulová",J148,0)</f>
        <v>0</v>
      </c>
      <c r="BJ148" s="18" t="s">
        <v>81</v>
      </c>
      <c r="BK148" s="155">
        <f>ROUND(I148*H148,2)</f>
        <v>0</v>
      </c>
      <c r="BL148" s="18" t="s">
        <v>139</v>
      </c>
      <c r="BM148" s="154" t="s">
        <v>196</v>
      </c>
    </row>
    <row r="149" spans="1:65" s="13" customFormat="1">
      <c r="B149" s="156"/>
      <c r="D149" s="157" t="s">
        <v>141</v>
      </c>
      <c r="E149" s="158" t="s">
        <v>1</v>
      </c>
      <c r="F149" s="159" t="s">
        <v>197</v>
      </c>
      <c r="H149" s="160">
        <v>0.501</v>
      </c>
      <c r="L149" s="156"/>
      <c r="M149" s="161"/>
      <c r="N149" s="162"/>
      <c r="O149" s="162"/>
      <c r="P149" s="162"/>
      <c r="Q149" s="162"/>
      <c r="R149" s="162"/>
      <c r="S149" s="162"/>
      <c r="T149" s="163"/>
      <c r="AT149" s="158" t="s">
        <v>141</v>
      </c>
      <c r="AU149" s="158" t="s">
        <v>83</v>
      </c>
      <c r="AV149" s="13" t="s">
        <v>83</v>
      </c>
      <c r="AW149" s="13" t="s">
        <v>29</v>
      </c>
      <c r="AX149" s="13" t="s">
        <v>81</v>
      </c>
      <c r="AY149" s="158" t="s">
        <v>133</v>
      </c>
    </row>
    <row r="150" spans="1:65" s="2" customFormat="1" ht="24.2" customHeight="1">
      <c r="A150" s="30"/>
      <c r="B150" s="142"/>
      <c r="C150" s="143" t="s">
        <v>198</v>
      </c>
      <c r="D150" s="143" t="s">
        <v>135</v>
      </c>
      <c r="E150" s="144" t="s">
        <v>199</v>
      </c>
      <c r="F150" s="145" t="s">
        <v>186</v>
      </c>
      <c r="G150" s="146" t="s">
        <v>187</v>
      </c>
      <c r="H150" s="147">
        <v>226.08</v>
      </c>
      <c r="I150" s="148"/>
      <c r="J150" s="148">
        <f>ROUND(I150*H150,2)</f>
        <v>0</v>
      </c>
      <c r="K150" s="149"/>
      <c r="L150" s="31"/>
      <c r="M150" s="150" t="s">
        <v>1</v>
      </c>
      <c r="N150" s="151" t="s">
        <v>38</v>
      </c>
      <c r="O150" s="152">
        <v>0.27200000000000002</v>
      </c>
      <c r="P150" s="152">
        <f>O150*H150</f>
        <v>61.493760000000009</v>
      </c>
      <c r="Q150" s="152">
        <v>1.8000000000000001E-4</v>
      </c>
      <c r="R150" s="152">
        <f>Q150*H150</f>
        <v>4.0694400000000006E-2</v>
      </c>
      <c r="S150" s="152">
        <v>0</v>
      </c>
      <c r="T150" s="153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54" t="s">
        <v>139</v>
      </c>
      <c r="AT150" s="154" t="s">
        <v>135</v>
      </c>
      <c r="AU150" s="154" t="s">
        <v>83</v>
      </c>
      <c r="AY150" s="18" t="s">
        <v>133</v>
      </c>
      <c r="BE150" s="155">
        <f>IF(N150="základní",J150,0)</f>
        <v>0</v>
      </c>
      <c r="BF150" s="155">
        <f>IF(N150="snížená",J150,0)</f>
        <v>0</v>
      </c>
      <c r="BG150" s="155">
        <f>IF(N150="zákl. přenesená",J150,0)</f>
        <v>0</v>
      </c>
      <c r="BH150" s="155">
        <f>IF(N150="sníž. přenesená",J150,0)</f>
        <v>0</v>
      </c>
      <c r="BI150" s="155">
        <f>IF(N150="nulová",J150,0)</f>
        <v>0</v>
      </c>
      <c r="BJ150" s="18" t="s">
        <v>81</v>
      </c>
      <c r="BK150" s="155">
        <f>ROUND(I150*H150,2)</f>
        <v>0</v>
      </c>
      <c r="BL150" s="18" t="s">
        <v>139</v>
      </c>
      <c r="BM150" s="154" t="s">
        <v>200</v>
      </c>
    </row>
    <row r="151" spans="1:65" s="14" customFormat="1">
      <c r="B151" s="174"/>
      <c r="D151" s="157" t="s">
        <v>141</v>
      </c>
      <c r="E151" s="175" t="s">
        <v>1</v>
      </c>
      <c r="F151" s="176" t="s">
        <v>201</v>
      </c>
      <c r="H151" s="175" t="s">
        <v>1</v>
      </c>
      <c r="L151" s="174"/>
      <c r="M151" s="177"/>
      <c r="N151" s="178"/>
      <c r="O151" s="178"/>
      <c r="P151" s="178"/>
      <c r="Q151" s="178"/>
      <c r="R151" s="178"/>
      <c r="S151" s="178"/>
      <c r="T151" s="179"/>
      <c r="AT151" s="175" t="s">
        <v>141</v>
      </c>
      <c r="AU151" s="175" t="s">
        <v>83</v>
      </c>
      <c r="AV151" s="14" t="s">
        <v>81</v>
      </c>
      <c r="AW151" s="14" t="s">
        <v>29</v>
      </c>
      <c r="AX151" s="14" t="s">
        <v>73</v>
      </c>
      <c r="AY151" s="175" t="s">
        <v>133</v>
      </c>
    </row>
    <row r="152" spans="1:65" s="13" customFormat="1">
      <c r="B152" s="156"/>
      <c r="D152" s="157" t="s">
        <v>141</v>
      </c>
      <c r="E152" s="158" t="s">
        <v>1</v>
      </c>
      <c r="F152" s="159" t="s">
        <v>202</v>
      </c>
      <c r="H152" s="160">
        <v>226.08</v>
      </c>
      <c r="L152" s="156"/>
      <c r="M152" s="161"/>
      <c r="N152" s="162"/>
      <c r="O152" s="162"/>
      <c r="P152" s="162"/>
      <c r="Q152" s="162"/>
      <c r="R152" s="162"/>
      <c r="S152" s="162"/>
      <c r="T152" s="163"/>
      <c r="AT152" s="158" t="s">
        <v>141</v>
      </c>
      <c r="AU152" s="158" t="s">
        <v>83</v>
      </c>
      <c r="AV152" s="13" t="s">
        <v>83</v>
      </c>
      <c r="AW152" s="13" t="s">
        <v>29</v>
      </c>
      <c r="AX152" s="13" t="s">
        <v>81</v>
      </c>
      <c r="AY152" s="158" t="s">
        <v>133</v>
      </c>
    </row>
    <row r="153" spans="1:65" s="2" customFormat="1" ht="21.75" customHeight="1">
      <c r="A153" s="30"/>
      <c r="B153" s="142"/>
      <c r="C153" s="164" t="s">
        <v>203</v>
      </c>
      <c r="D153" s="164" t="s">
        <v>143</v>
      </c>
      <c r="E153" s="165" t="s">
        <v>204</v>
      </c>
      <c r="F153" s="166" t="s">
        <v>205</v>
      </c>
      <c r="G153" s="167" t="s">
        <v>146</v>
      </c>
      <c r="H153" s="168">
        <v>0.63300000000000001</v>
      </c>
      <c r="I153" s="169"/>
      <c r="J153" s="169">
        <f>ROUND(I153*H153,2)</f>
        <v>0</v>
      </c>
      <c r="K153" s="170"/>
      <c r="L153" s="171"/>
      <c r="M153" s="172" t="s">
        <v>1</v>
      </c>
      <c r="N153" s="173" t="s">
        <v>38</v>
      </c>
      <c r="O153" s="152">
        <v>0</v>
      </c>
      <c r="P153" s="152">
        <f>O153*H153</f>
        <v>0</v>
      </c>
      <c r="Q153" s="152">
        <v>1</v>
      </c>
      <c r="R153" s="152">
        <f>Q153*H153</f>
        <v>0.63300000000000001</v>
      </c>
      <c r="S153" s="152">
        <v>0</v>
      </c>
      <c r="T153" s="153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4" t="s">
        <v>147</v>
      </c>
      <c r="AT153" s="154" t="s">
        <v>143</v>
      </c>
      <c r="AU153" s="154" t="s">
        <v>83</v>
      </c>
      <c r="AY153" s="18" t="s">
        <v>133</v>
      </c>
      <c r="BE153" s="155">
        <f>IF(N153="základní",J153,0)</f>
        <v>0</v>
      </c>
      <c r="BF153" s="155">
        <f>IF(N153="snížená",J153,0)</f>
        <v>0</v>
      </c>
      <c r="BG153" s="155">
        <f>IF(N153="zákl. přenesená",J153,0)</f>
        <v>0</v>
      </c>
      <c r="BH153" s="155">
        <f>IF(N153="sníž. přenesená",J153,0)</f>
        <v>0</v>
      </c>
      <c r="BI153" s="155">
        <f>IF(N153="nulová",J153,0)</f>
        <v>0</v>
      </c>
      <c r="BJ153" s="18" t="s">
        <v>81</v>
      </c>
      <c r="BK153" s="155">
        <f>ROUND(I153*H153,2)</f>
        <v>0</v>
      </c>
      <c r="BL153" s="18" t="s">
        <v>139</v>
      </c>
      <c r="BM153" s="154" t="s">
        <v>206</v>
      </c>
    </row>
    <row r="154" spans="1:65" s="13" customFormat="1">
      <c r="B154" s="156"/>
      <c r="D154" s="157" t="s">
        <v>141</v>
      </c>
      <c r="E154" s="158" t="s">
        <v>1</v>
      </c>
      <c r="F154" s="159" t="s">
        <v>207</v>
      </c>
      <c r="H154" s="160">
        <v>0.63300000000000001</v>
      </c>
      <c r="L154" s="156"/>
      <c r="M154" s="161"/>
      <c r="N154" s="162"/>
      <c r="O154" s="162"/>
      <c r="P154" s="162"/>
      <c r="Q154" s="162"/>
      <c r="R154" s="162"/>
      <c r="S154" s="162"/>
      <c r="T154" s="163"/>
      <c r="AT154" s="158" t="s">
        <v>141</v>
      </c>
      <c r="AU154" s="158" t="s">
        <v>83</v>
      </c>
      <c r="AV154" s="13" t="s">
        <v>83</v>
      </c>
      <c r="AW154" s="13" t="s">
        <v>29</v>
      </c>
      <c r="AX154" s="13" t="s">
        <v>81</v>
      </c>
      <c r="AY154" s="158" t="s">
        <v>133</v>
      </c>
    </row>
    <row r="155" spans="1:65" s="2" customFormat="1" ht="16.5" customHeight="1">
      <c r="A155" s="30"/>
      <c r="B155" s="142"/>
      <c r="C155" s="164" t="s">
        <v>208</v>
      </c>
      <c r="D155" s="164" t="s">
        <v>143</v>
      </c>
      <c r="E155" s="165" t="s">
        <v>209</v>
      </c>
      <c r="F155" s="166" t="s">
        <v>210</v>
      </c>
      <c r="G155" s="167" t="s">
        <v>146</v>
      </c>
      <c r="H155" s="168">
        <v>0.27100000000000002</v>
      </c>
      <c r="I155" s="169"/>
      <c r="J155" s="169">
        <f>ROUND(I155*H155,2)</f>
        <v>0</v>
      </c>
      <c r="K155" s="170"/>
      <c r="L155" s="171"/>
      <c r="M155" s="172" t="s">
        <v>1</v>
      </c>
      <c r="N155" s="173" t="s">
        <v>38</v>
      </c>
      <c r="O155" s="152">
        <v>0</v>
      </c>
      <c r="P155" s="152">
        <f>O155*H155</f>
        <v>0</v>
      </c>
      <c r="Q155" s="152">
        <v>1</v>
      </c>
      <c r="R155" s="152">
        <f>Q155*H155</f>
        <v>0.27100000000000002</v>
      </c>
      <c r="S155" s="152">
        <v>0</v>
      </c>
      <c r="T155" s="153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4" t="s">
        <v>147</v>
      </c>
      <c r="AT155" s="154" t="s">
        <v>143</v>
      </c>
      <c r="AU155" s="154" t="s">
        <v>83</v>
      </c>
      <c r="AY155" s="18" t="s">
        <v>133</v>
      </c>
      <c r="BE155" s="155">
        <f>IF(N155="základní",J155,0)</f>
        <v>0</v>
      </c>
      <c r="BF155" s="155">
        <f>IF(N155="snížená",J155,0)</f>
        <v>0</v>
      </c>
      <c r="BG155" s="155">
        <f>IF(N155="zákl. přenesená",J155,0)</f>
        <v>0</v>
      </c>
      <c r="BH155" s="155">
        <f>IF(N155="sníž. přenesená",J155,0)</f>
        <v>0</v>
      </c>
      <c r="BI155" s="155">
        <f>IF(N155="nulová",J155,0)</f>
        <v>0</v>
      </c>
      <c r="BJ155" s="18" t="s">
        <v>81</v>
      </c>
      <c r="BK155" s="155">
        <f>ROUND(I155*H155,2)</f>
        <v>0</v>
      </c>
      <c r="BL155" s="18" t="s">
        <v>139</v>
      </c>
      <c r="BM155" s="154" t="s">
        <v>211</v>
      </c>
    </row>
    <row r="156" spans="1:65" s="13" customFormat="1">
      <c r="B156" s="156"/>
      <c r="D156" s="157" t="s">
        <v>141</v>
      </c>
      <c r="E156" s="158" t="s">
        <v>1</v>
      </c>
      <c r="F156" s="159" t="s">
        <v>212</v>
      </c>
      <c r="H156" s="160">
        <v>0.27100000000000002</v>
      </c>
      <c r="L156" s="156"/>
      <c r="M156" s="161"/>
      <c r="N156" s="162"/>
      <c r="O156" s="162"/>
      <c r="P156" s="162"/>
      <c r="Q156" s="162"/>
      <c r="R156" s="162"/>
      <c r="S156" s="162"/>
      <c r="T156" s="163"/>
      <c r="AT156" s="158" t="s">
        <v>141</v>
      </c>
      <c r="AU156" s="158" t="s">
        <v>83</v>
      </c>
      <c r="AV156" s="13" t="s">
        <v>83</v>
      </c>
      <c r="AW156" s="13" t="s">
        <v>29</v>
      </c>
      <c r="AX156" s="13" t="s">
        <v>81</v>
      </c>
      <c r="AY156" s="158" t="s">
        <v>133</v>
      </c>
    </row>
    <row r="157" spans="1:65" s="12" customFormat="1" ht="22.9" customHeight="1">
      <c r="B157" s="130"/>
      <c r="D157" s="131" t="s">
        <v>72</v>
      </c>
      <c r="E157" s="140" t="s">
        <v>83</v>
      </c>
      <c r="F157" s="140" t="s">
        <v>213</v>
      </c>
      <c r="J157" s="141">
        <f>BK157</f>
        <v>0</v>
      </c>
      <c r="L157" s="130"/>
      <c r="M157" s="134"/>
      <c r="N157" s="135"/>
      <c r="O157" s="135"/>
      <c r="P157" s="136">
        <f>SUM(P158:P188)</f>
        <v>1984.741849</v>
      </c>
      <c r="Q157" s="135"/>
      <c r="R157" s="136">
        <f>SUM(R158:R188)</f>
        <v>118.23450474999999</v>
      </c>
      <c r="S157" s="135"/>
      <c r="T157" s="137">
        <f>SUM(T158:T188)</f>
        <v>0</v>
      </c>
      <c r="AR157" s="131" t="s">
        <v>81</v>
      </c>
      <c r="AT157" s="138" t="s">
        <v>72</v>
      </c>
      <c r="AU157" s="138" t="s">
        <v>81</v>
      </c>
      <c r="AY157" s="131" t="s">
        <v>133</v>
      </c>
      <c r="BK157" s="139">
        <f>SUM(BK158:BK188)</f>
        <v>0</v>
      </c>
    </row>
    <row r="158" spans="1:65" s="2" customFormat="1" ht="24.2" customHeight="1">
      <c r="A158" s="30"/>
      <c r="B158" s="142"/>
      <c r="C158" s="143" t="s">
        <v>8</v>
      </c>
      <c r="D158" s="143" t="s">
        <v>135</v>
      </c>
      <c r="E158" s="144" t="s">
        <v>214</v>
      </c>
      <c r="F158" s="145" t="s">
        <v>215</v>
      </c>
      <c r="G158" s="146" t="s">
        <v>216</v>
      </c>
      <c r="H158" s="147">
        <v>186.749</v>
      </c>
      <c r="I158" s="148"/>
      <c r="J158" s="148">
        <f>ROUND(I158*H158,2)</f>
        <v>0</v>
      </c>
      <c r="K158" s="149"/>
      <c r="L158" s="31"/>
      <c r="M158" s="150" t="s">
        <v>1</v>
      </c>
      <c r="N158" s="151" t="s">
        <v>38</v>
      </c>
      <c r="O158" s="152">
        <v>0.44900000000000001</v>
      </c>
      <c r="P158" s="152">
        <f>O158*H158</f>
        <v>83.850301000000002</v>
      </c>
      <c r="Q158" s="152">
        <v>0</v>
      </c>
      <c r="R158" s="152">
        <f>Q158*H158</f>
        <v>0</v>
      </c>
      <c r="S158" s="152">
        <v>0</v>
      </c>
      <c r="T158" s="153">
        <f>S158*H158</f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54" t="s">
        <v>139</v>
      </c>
      <c r="AT158" s="154" t="s">
        <v>135</v>
      </c>
      <c r="AU158" s="154" t="s">
        <v>83</v>
      </c>
      <c r="AY158" s="18" t="s">
        <v>133</v>
      </c>
      <c r="BE158" s="155">
        <f>IF(N158="základní",J158,0)</f>
        <v>0</v>
      </c>
      <c r="BF158" s="155">
        <f>IF(N158="snížená",J158,0)</f>
        <v>0</v>
      </c>
      <c r="BG158" s="155">
        <f>IF(N158="zákl. přenesená",J158,0)</f>
        <v>0</v>
      </c>
      <c r="BH158" s="155">
        <f>IF(N158="sníž. přenesená",J158,0)</f>
        <v>0</v>
      </c>
      <c r="BI158" s="155">
        <f>IF(N158="nulová",J158,0)</f>
        <v>0</v>
      </c>
      <c r="BJ158" s="18" t="s">
        <v>81</v>
      </c>
      <c r="BK158" s="155">
        <f>ROUND(I158*H158,2)</f>
        <v>0</v>
      </c>
      <c r="BL158" s="18" t="s">
        <v>139</v>
      </c>
      <c r="BM158" s="154" t="s">
        <v>217</v>
      </c>
    </row>
    <row r="159" spans="1:65" s="13" customFormat="1">
      <c r="B159" s="156"/>
      <c r="D159" s="157" t="s">
        <v>141</v>
      </c>
      <c r="E159" s="158" t="s">
        <v>1</v>
      </c>
      <c r="F159" s="159" t="s">
        <v>218</v>
      </c>
      <c r="H159" s="160">
        <v>186.749</v>
      </c>
      <c r="L159" s="156"/>
      <c r="M159" s="161"/>
      <c r="N159" s="162"/>
      <c r="O159" s="162"/>
      <c r="P159" s="162"/>
      <c r="Q159" s="162"/>
      <c r="R159" s="162"/>
      <c r="S159" s="162"/>
      <c r="T159" s="163"/>
      <c r="AT159" s="158" t="s">
        <v>141</v>
      </c>
      <c r="AU159" s="158" t="s">
        <v>83</v>
      </c>
      <c r="AV159" s="13" t="s">
        <v>83</v>
      </c>
      <c r="AW159" s="13" t="s">
        <v>29</v>
      </c>
      <c r="AX159" s="13" t="s">
        <v>81</v>
      </c>
      <c r="AY159" s="158" t="s">
        <v>133</v>
      </c>
    </row>
    <row r="160" spans="1:65" s="2" customFormat="1" ht="24.2" customHeight="1">
      <c r="A160" s="30"/>
      <c r="B160" s="142"/>
      <c r="C160" s="143" t="s">
        <v>219</v>
      </c>
      <c r="D160" s="143" t="s">
        <v>135</v>
      </c>
      <c r="E160" s="144" t="s">
        <v>220</v>
      </c>
      <c r="F160" s="145" t="s">
        <v>215</v>
      </c>
      <c r="G160" s="146" t="s">
        <v>216</v>
      </c>
      <c r="H160" s="147">
        <v>560.24699999999996</v>
      </c>
      <c r="I160" s="148"/>
      <c r="J160" s="148">
        <f>ROUND(I160*H160,2)</f>
        <v>0</v>
      </c>
      <c r="K160" s="149"/>
      <c r="L160" s="31"/>
      <c r="M160" s="150" t="s">
        <v>1</v>
      </c>
      <c r="N160" s="151" t="s">
        <v>38</v>
      </c>
      <c r="O160" s="152">
        <v>0.44900000000000001</v>
      </c>
      <c r="P160" s="152">
        <f>O160*H160</f>
        <v>251.55090299999998</v>
      </c>
      <c r="Q160" s="152">
        <v>0</v>
      </c>
      <c r="R160" s="152">
        <f>Q160*H160</f>
        <v>0</v>
      </c>
      <c r="S160" s="152">
        <v>0</v>
      </c>
      <c r="T160" s="153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54" t="s">
        <v>139</v>
      </c>
      <c r="AT160" s="154" t="s">
        <v>135</v>
      </c>
      <c r="AU160" s="154" t="s">
        <v>83</v>
      </c>
      <c r="AY160" s="18" t="s">
        <v>133</v>
      </c>
      <c r="BE160" s="155">
        <f>IF(N160="základní",J160,0)</f>
        <v>0</v>
      </c>
      <c r="BF160" s="155">
        <f>IF(N160="snížená",J160,0)</f>
        <v>0</v>
      </c>
      <c r="BG160" s="155">
        <f>IF(N160="zákl. přenesená",J160,0)</f>
        <v>0</v>
      </c>
      <c r="BH160" s="155">
        <f>IF(N160="sníž. přenesená",J160,0)</f>
        <v>0</v>
      </c>
      <c r="BI160" s="155">
        <f>IF(N160="nulová",J160,0)</f>
        <v>0</v>
      </c>
      <c r="BJ160" s="18" t="s">
        <v>81</v>
      </c>
      <c r="BK160" s="155">
        <f>ROUND(I160*H160,2)</f>
        <v>0</v>
      </c>
      <c r="BL160" s="18" t="s">
        <v>139</v>
      </c>
      <c r="BM160" s="154" t="s">
        <v>221</v>
      </c>
    </row>
    <row r="161" spans="1:65" s="13" customFormat="1">
      <c r="B161" s="156"/>
      <c r="D161" s="157" t="s">
        <v>141</v>
      </c>
      <c r="E161" s="158" t="s">
        <v>1</v>
      </c>
      <c r="F161" s="159" t="s">
        <v>222</v>
      </c>
      <c r="H161" s="160">
        <v>560.24699999999996</v>
      </c>
      <c r="L161" s="156"/>
      <c r="M161" s="161"/>
      <c r="N161" s="162"/>
      <c r="O161" s="162"/>
      <c r="P161" s="162"/>
      <c r="Q161" s="162"/>
      <c r="R161" s="162"/>
      <c r="S161" s="162"/>
      <c r="T161" s="163"/>
      <c r="AT161" s="158" t="s">
        <v>141</v>
      </c>
      <c r="AU161" s="158" t="s">
        <v>83</v>
      </c>
      <c r="AV161" s="13" t="s">
        <v>83</v>
      </c>
      <c r="AW161" s="13" t="s">
        <v>29</v>
      </c>
      <c r="AX161" s="13" t="s">
        <v>81</v>
      </c>
      <c r="AY161" s="158" t="s">
        <v>133</v>
      </c>
    </row>
    <row r="162" spans="1:65" s="2" customFormat="1" ht="16.5" customHeight="1">
      <c r="A162" s="30"/>
      <c r="B162" s="142"/>
      <c r="C162" s="164" t="s">
        <v>223</v>
      </c>
      <c r="D162" s="164" t="s">
        <v>143</v>
      </c>
      <c r="E162" s="165" t="s">
        <v>224</v>
      </c>
      <c r="F162" s="166" t="s">
        <v>225</v>
      </c>
      <c r="G162" s="167" t="s">
        <v>226</v>
      </c>
      <c r="H162" s="168">
        <v>47</v>
      </c>
      <c r="I162" s="169"/>
      <c r="J162" s="169">
        <f>ROUND(I162*H162,2)</f>
        <v>0</v>
      </c>
      <c r="K162" s="170"/>
      <c r="L162" s="171"/>
      <c r="M162" s="172" t="s">
        <v>1</v>
      </c>
      <c r="N162" s="173" t="s">
        <v>38</v>
      </c>
      <c r="O162" s="152">
        <v>0</v>
      </c>
      <c r="P162" s="152">
        <f>O162*H162</f>
        <v>0</v>
      </c>
      <c r="Q162" s="152">
        <v>2.234</v>
      </c>
      <c r="R162" s="152">
        <f>Q162*H162</f>
        <v>104.998</v>
      </c>
      <c r="S162" s="152">
        <v>0</v>
      </c>
      <c r="T162" s="153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4" t="s">
        <v>147</v>
      </c>
      <c r="AT162" s="154" t="s">
        <v>143</v>
      </c>
      <c r="AU162" s="154" t="s">
        <v>83</v>
      </c>
      <c r="AY162" s="18" t="s">
        <v>133</v>
      </c>
      <c r="BE162" s="155">
        <f>IF(N162="základní",J162,0)</f>
        <v>0</v>
      </c>
      <c r="BF162" s="155">
        <f>IF(N162="snížená",J162,0)</f>
        <v>0</v>
      </c>
      <c r="BG162" s="155">
        <f>IF(N162="zákl. přenesená",J162,0)</f>
        <v>0</v>
      </c>
      <c r="BH162" s="155">
        <f>IF(N162="sníž. přenesená",J162,0)</f>
        <v>0</v>
      </c>
      <c r="BI162" s="155">
        <f>IF(N162="nulová",J162,0)</f>
        <v>0</v>
      </c>
      <c r="BJ162" s="18" t="s">
        <v>81</v>
      </c>
      <c r="BK162" s="155">
        <f>ROUND(I162*H162,2)</f>
        <v>0</v>
      </c>
      <c r="BL162" s="18" t="s">
        <v>139</v>
      </c>
      <c r="BM162" s="154" t="s">
        <v>227</v>
      </c>
    </row>
    <row r="163" spans="1:65" s="13" customFormat="1">
      <c r="B163" s="156"/>
      <c r="D163" s="157" t="s">
        <v>141</v>
      </c>
      <c r="E163" s="158" t="s">
        <v>1</v>
      </c>
      <c r="F163" s="159" t="s">
        <v>228</v>
      </c>
      <c r="H163" s="160">
        <v>46.686999999999998</v>
      </c>
      <c r="L163" s="156"/>
      <c r="M163" s="161"/>
      <c r="N163" s="162"/>
      <c r="O163" s="162"/>
      <c r="P163" s="162"/>
      <c r="Q163" s="162"/>
      <c r="R163" s="162"/>
      <c r="S163" s="162"/>
      <c r="T163" s="163"/>
      <c r="AT163" s="158" t="s">
        <v>141</v>
      </c>
      <c r="AU163" s="158" t="s">
        <v>83</v>
      </c>
      <c r="AV163" s="13" t="s">
        <v>83</v>
      </c>
      <c r="AW163" s="13" t="s">
        <v>29</v>
      </c>
      <c r="AX163" s="13" t="s">
        <v>73</v>
      </c>
      <c r="AY163" s="158" t="s">
        <v>133</v>
      </c>
    </row>
    <row r="164" spans="1:65" s="13" customFormat="1">
      <c r="B164" s="156"/>
      <c r="D164" s="157" t="s">
        <v>141</v>
      </c>
      <c r="E164" s="158" t="s">
        <v>1</v>
      </c>
      <c r="F164" s="159" t="s">
        <v>229</v>
      </c>
      <c r="H164" s="160">
        <v>47</v>
      </c>
      <c r="L164" s="156"/>
      <c r="M164" s="161"/>
      <c r="N164" s="162"/>
      <c r="O164" s="162"/>
      <c r="P164" s="162"/>
      <c r="Q164" s="162"/>
      <c r="R164" s="162"/>
      <c r="S164" s="162"/>
      <c r="T164" s="163"/>
      <c r="AT164" s="158" t="s">
        <v>141</v>
      </c>
      <c r="AU164" s="158" t="s">
        <v>83</v>
      </c>
      <c r="AV164" s="13" t="s">
        <v>83</v>
      </c>
      <c r="AW164" s="13" t="s">
        <v>29</v>
      </c>
      <c r="AX164" s="13" t="s">
        <v>81</v>
      </c>
      <c r="AY164" s="158" t="s">
        <v>133</v>
      </c>
    </row>
    <row r="165" spans="1:65" s="2" customFormat="1" ht="16.5" customHeight="1">
      <c r="A165" s="30"/>
      <c r="B165" s="142"/>
      <c r="C165" s="164" t="s">
        <v>230</v>
      </c>
      <c r="D165" s="164" t="s">
        <v>143</v>
      </c>
      <c r="E165" s="165" t="s">
        <v>231</v>
      </c>
      <c r="F165" s="166" t="s">
        <v>232</v>
      </c>
      <c r="G165" s="167" t="s">
        <v>233</v>
      </c>
      <c r="H165" s="168">
        <v>705</v>
      </c>
      <c r="I165" s="169"/>
      <c r="J165" s="169">
        <f>ROUND(I165*H165,2)</f>
        <v>0</v>
      </c>
      <c r="K165" s="170"/>
      <c r="L165" s="171"/>
      <c r="M165" s="172" t="s">
        <v>1</v>
      </c>
      <c r="N165" s="173" t="s">
        <v>38</v>
      </c>
      <c r="O165" s="152">
        <v>0</v>
      </c>
      <c r="P165" s="152">
        <f>O165*H165</f>
        <v>0</v>
      </c>
      <c r="Q165" s="152">
        <v>7.7999999999999999E-4</v>
      </c>
      <c r="R165" s="152">
        <f>Q165*H165</f>
        <v>0.54989999999999994</v>
      </c>
      <c r="S165" s="152">
        <v>0</v>
      </c>
      <c r="T165" s="153">
        <f>S165*H165</f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54" t="s">
        <v>147</v>
      </c>
      <c r="AT165" s="154" t="s">
        <v>143</v>
      </c>
      <c r="AU165" s="154" t="s">
        <v>83</v>
      </c>
      <c r="AY165" s="18" t="s">
        <v>133</v>
      </c>
      <c r="BE165" s="155">
        <f>IF(N165="základní",J165,0)</f>
        <v>0</v>
      </c>
      <c r="BF165" s="155">
        <f>IF(N165="snížená",J165,0)</f>
        <v>0</v>
      </c>
      <c r="BG165" s="155">
        <f>IF(N165="zákl. přenesená",J165,0)</f>
        <v>0</v>
      </c>
      <c r="BH165" s="155">
        <f>IF(N165="sníž. přenesená",J165,0)</f>
        <v>0</v>
      </c>
      <c r="BI165" s="155">
        <f>IF(N165="nulová",J165,0)</f>
        <v>0</v>
      </c>
      <c r="BJ165" s="18" t="s">
        <v>81</v>
      </c>
      <c r="BK165" s="155">
        <f>ROUND(I165*H165,2)</f>
        <v>0</v>
      </c>
      <c r="BL165" s="18" t="s">
        <v>139</v>
      </c>
      <c r="BM165" s="154" t="s">
        <v>234</v>
      </c>
    </row>
    <row r="166" spans="1:65" s="13" customFormat="1">
      <c r="B166" s="156"/>
      <c r="D166" s="157" t="s">
        <v>141</v>
      </c>
      <c r="E166" s="158" t="s">
        <v>1</v>
      </c>
      <c r="F166" s="159" t="s">
        <v>235</v>
      </c>
      <c r="H166" s="160">
        <v>705</v>
      </c>
      <c r="L166" s="156"/>
      <c r="M166" s="161"/>
      <c r="N166" s="162"/>
      <c r="O166" s="162"/>
      <c r="P166" s="162"/>
      <c r="Q166" s="162"/>
      <c r="R166" s="162"/>
      <c r="S166" s="162"/>
      <c r="T166" s="163"/>
      <c r="AT166" s="158" t="s">
        <v>141</v>
      </c>
      <c r="AU166" s="158" t="s">
        <v>83</v>
      </c>
      <c r="AV166" s="13" t="s">
        <v>83</v>
      </c>
      <c r="AW166" s="13" t="s">
        <v>29</v>
      </c>
      <c r="AX166" s="13" t="s">
        <v>81</v>
      </c>
      <c r="AY166" s="158" t="s">
        <v>133</v>
      </c>
    </row>
    <row r="167" spans="1:65" s="2" customFormat="1" ht="33" customHeight="1">
      <c r="A167" s="30"/>
      <c r="B167" s="142"/>
      <c r="C167" s="143" t="s">
        <v>236</v>
      </c>
      <c r="D167" s="143" t="s">
        <v>135</v>
      </c>
      <c r="E167" s="144" t="s">
        <v>237</v>
      </c>
      <c r="F167" s="145" t="s">
        <v>238</v>
      </c>
      <c r="G167" s="146" t="s">
        <v>216</v>
      </c>
      <c r="H167" s="147">
        <v>186.749</v>
      </c>
      <c r="I167" s="148"/>
      <c r="J167" s="148">
        <f>ROUND(I167*H167,2)</f>
        <v>0</v>
      </c>
      <c r="K167" s="149"/>
      <c r="L167" s="31"/>
      <c r="M167" s="150" t="s">
        <v>1</v>
      </c>
      <c r="N167" s="151" t="s">
        <v>38</v>
      </c>
      <c r="O167" s="152">
        <v>0.70499999999999996</v>
      </c>
      <c r="P167" s="152">
        <f>O167*H167</f>
        <v>131.65804499999999</v>
      </c>
      <c r="Q167" s="152">
        <v>1.0749999999999999E-2</v>
      </c>
      <c r="R167" s="152">
        <f>Q167*H167</f>
        <v>2.0075517499999997</v>
      </c>
      <c r="S167" s="152">
        <v>0</v>
      </c>
      <c r="T167" s="153">
        <f>S167*H167</f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54" t="s">
        <v>139</v>
      </c>
      <c r="AT167" s="154" t="s">
        <v>135</v>
      </c>
      <c r="AU167" s="154" t="s">
        <v>83</v>
      </c>
      <c r="AY167" s="18" t="s">
        <v>133</v>
      </c>
      <c r="BE167" s="155">
        <f>IF(N167="základní",J167,0)</f>
        <v>0</v>
      </c>
      <c r="BF167" s="155">
        <f>IF(N167="snížená",J167,0)</f>
        <v>0</v>
      </c>
      <c r="BG167" s="155">
        <f>IF(N167="zákl. přenesená",J167,0)</f>
        <v>0</v>
      </c>
      <c r="BH167" s="155">
        <f>IF(N167="sníž. přenesená",J167,0)</f>
        <v>0</v>
      </c>
      <c r="BI167" s="155">
        <f>IF(N167="nulová",J167,0)</f>
        <v>0</v>
      </c>
      <c r="BJ167" s="18" t="s">
        <v>81</v>
      </c>
      <c r="BK167" s="155">
        <f>ROUND(I167*H167,2)</f>
        <v>0</v>
      </c>
      <c r="BL167" s="18" t="s">
        <v>139</v>
      </c>
      <c r="BM167" s="154" t="s">
        <v>239</v>
      </c>
    </row>
    <row r="168" spans="1:65" s="2" customFormat="1" ht="24.2" customHeight="1">
      <c r="A168" s="30"/>
      <c r="B168" s="142"/>
      <c r="C168" s="143" t="s">
        <v>240</v>
      </c>
      <c r="D168" s="143" t="s">
        <v>135</v>
      </c>
      <c r="E168" s="144" t="s">
        <v>241</v>
      </c>
      <c r="F168" s="145" t="s">
        <v>242</v>
      </c>
      <c r="G168" s="146" t="s">
        <v>138</v>
      </c>
      <c r="H168" s="147">
        <v>252</v>
      </c>
      <c r="I168" s="148"/>
      <c r="J168" s="148">
        <f>ROUND(I168*H168,2)</f>
        <v>0</v>
      </c>
      <c r="K168" s="149"/>
      <c r="L168" s="31"/>
      <c r="M168" s="150" t="s">
        <v>1</v>
      </c>
      <c r="N168" s="151" t="s">
        <v>38</v>
      </c>
      <c r="O168" s="152">
        <v>2.3250000000000002</v>
      </c>
      <c r="P168" s="152">
        <f>O168*H168</f>
        <v>585.90000000000009</v>
      </c>
      <c r="Q168" s="152">
        <v>2.5000000000000001E-4</v>
      </c>
      <c r="R168" s="152">
        <f>Q168*H168</f>
        <v>6.3E-2</v>
      </c>
      <c r="S168" s="152">
        <v>0</v>
      </c>
      <c r="T168" s="153">
        <f>S168*H168</f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4" t="s">
        <v>139</v>
      </c>
      <c r="AT168" s="154" t="s">
        <v>135</v>
      </c>
      <c r="AU168" s="154" t="s">
        <v>83</v>
      </c>
      <c r="AY168" s="18" t="s">
        <v>133</v>
      </c>
      <c r="BE168" s="155">
        <f>IF(N168="základní",J168,0)</f>
        <v>0</v>
      </c>
      <c r="BF168" s="155">
        <f>IF(N168="snížená",J168,0)</f>
        <v>0</v>
      </c>
      <c r="BG168" s="155">
        <f>IF(N168="zákl. přenesená",J168,0)</f>
        <v>0</v>
      </c>
      <c r="BH168" s="155">
        <f>IF(N168="sníž. přenesená",J168,0)</f>
        <v>0</v>
      </c>
      <c r="BI168" s="155">
        <f>IF(N168="nulová",J168,0)</f>
        <v>0</v>
      </c>
      <c r="BJ168" s="18" t="s">
        <v>81</v>
      </c>
      <c r="BK168" s="155">
        <f>ROUND(I168*H168,2)</f>
        <v>0</v>
      </c>
      <c r="BL168" s="18" t="s">
        <v>139</v>
      </c>
      <c r="BM168" s="154" t="s">
        <v>243</v>
      </c>
    </row>
    <row r="169" spans="1:65" s="14" customFormat="1">
      <c r="B169" s="174"/>
      <c r="D169" s="157" t="s">
        <v>141</v>
      </c>
      <c r="E169" s="175" t="s">
        <v>1</v>
      </c>
      <c r="F169" s="176" t="s">
        <v>244</v>
      </c>
      <c r="H169" s="175" t="s">
        <v>1</v>
      </c>
      <c r="L169" s="174"/>
      <c r="M169" s="177"/>
      <c r="N169" s="178"/>
      <c r="O169" s="178"/>
      <c r="P169" s="178"/>
      <c r="Q169" s="178"/>
      <c r="R169" s="178"/>
      <c r="S169" s="178"/>
      <c r="T169" s="179"/>
      <c r="AT169" s="175" t="s">
        <v>141</v>
      </c>
      <c r="AU169" s="175" t="s">
        <v>83</v>
      </c>
      <c r="AV169" s="14" t="s">
        <v>81</v>
      </c>
      <c r="AW169" s="14" t="s">
        <v>29</v>
      </c>
      <c r="AX169" s="14" t="s">
        <v>73</v>
      </c>
      <c r="AY169" s="175" t="s">
        <v>133</v>
      </c>
    </row>
    <row r="170" spans="1:65" s="13" customFormat="1">
      <c r="B170" s="156"/>
      <c r="D170" s="157" t="s">
        <v>141</v>
      </c>
      <c r="E170" s="158" t="s">
        <v>1</v>
      </c>
      <c r="F170" s="159" t="s">
        <v>245</v>
      </c>
      <c r="H170" s="160">
        <v>252</v>
      </c>
      <c r="L170" s="156"/>
      <c r="M170" s="161"/>
      <c r="N170" s="162"/>
      <c r="O170" s="162"/>
      <c r="P170" s="162"/>
      <c r="Q170" s="162"/>
      <c r="R170" s="162"/>
      <c r="S170" s="162"/>
      <c r="T170" s="163"/>
      <c r="AT170" s="158" t="s">
        <v>141</v>
      </c>
      <c r="AU170" s="158" t="s">
        <v>83</v>
      </c>
      <c r="AV170" s="13" t="s">
        <v>83</v>
      </c>
      <c r="AW170" s="13" t="s">
        <v>29</v>
      </c>
      <c r="AX170" s="13" t="s">
        <v>81</v>
      </c>
      <c r="AY170" s="158" t="s">
        <v>133</v>
      </c>
    </row>
    <row r="171" spans="1:65" s="2" customFormat="1" ht="24.2" customHeight="1">
      <c r="A171" s="30"/>
      <c r="B171" s="142"/>
      <c r="C171" s="143" t="s">
        <v>7</v>
      </c>
      <c r="D171" s="143" t="s">
        <v>135</v>
      </c>
      <c r="E171" s="144" t="s">
        <v>246</v>
      </c>
      <c r="F171" s="145" t="s">
        <v>247</v>
      </c>
      <c r="G171" s="146" t="s">
        <v>138</v>
      </c>
      <c r="H171" s="147">
        <v>239.4</v>
      </c>
      <c r="I171" s="148"/>
      <c r="J171" s="148">
        <f>ROUND(I171*H171,2)</f>
        <v>0</v>
      </c>
      <c r="K171" s="149"/>
      <c r="L171" s="31"/>
      <c r="M171" s="150" t="s">
        <v>1</v>
      </c>
      <c r="N171" s="151" t="s">
        <v>38</v>
      </c>
      <c r="O171" s="152">
        <v>2.972</v>
      </c>
      <c r="P171" s="152">
        <f>O171*H171</f>
        <v>711.49680000000001</v>
      </c>
      <c r="Q171" s="152">
        <v>3.2000000000000003E-4</v>
      </c>
      <c r="R171" s="152">
        <f>Q171*H171</f>
        <v>7.6608000000000009E-2</v>
      </c>
      <c r="S171" s="152">
        <v>0</v>
      </c>
      <c r="T171" s="153">
        <f>S171*H171</f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4" t="s">
        <v>139</v>
      </c>
      <c r="AT171" s="154" t="s">
        <v>135</v>
      </c>
      <c r="AU171" s="154" t="s">
        <v>83</v>
      </c>
      <c r="AY171" s="18" t="s">
        <v>133</v>
      </c>
      <c r="BE171" s="155">
        <f>IF(N171="základní",J171,0)</f>
        <v>0</v>
      </c>
      <c r="BF171" s="155">
        <f>IF(N171="snížená",J171,0)</f>
        <v>0</v>
      </c>
      <c r="BG171" s="155">
        <f>IF(N171="zákl. přenesená",J171,0)</f>
        <v>0</v>
      </c>
      <c r="BH171" s="155">
        <f>IF(N171="sníž. přenesená",J171,0)</f>
        <v>0</v>
      </c>
      <c r="BI171" s="155">
        <f>IF(N171="nulová",J171,0)</f>
        <v>0</v>
      </c>
      <c r="BJ171" s="18" t="s">
        <v>81</v>
      </c>
      <c r="BK171" s="155">
        <f>ROUND(I171*H171,2)</f>
        <v>0</v>
      </c>
      <c r="BL171" s="18" t="s">
        <v>139</v>
      </c>
      <c r="BM171" s="154" t="s">
        <v>248</v>
      </c>
    </row>
    <row r="172" spans="1:65" s="14" customFormat="1">
      <c r="B172" s="174"/>
      <c r="D172" s="157" t="s">
        <v>141</v>
      </c>
      <c r="E172" s="175" t="s">
        <v>1</v>
      </c>
      <c r="F172" s="176" t="s">
        <v>249</v>
      </c>
      <c r="H172" s="175" t="s">
        <v>1</v>
      </c>
      <c r="L172" s="174"/>
      <c r="M172" s="177"/>
      <c r="N172" s="178"/>
      <c r="O172" s="178"/>
      <c r="P172" s="178"/>
      <c r="Q172" s="178"/>
      <c r="R172" s="178"/>
      <c r="S172" s="178"/>
      <c r="T172" s="179"/>
      <c r="AT172" s="175" t="s">
        <v>141</v>
      </c>
      <c r="AU172" s="175" t="s">
        <v>83</v>
      </c>
      <c r="AV172" s="14" t="s">
        <v>81</v>
      </c>
      <c r="AW172" s="14" t="s">
        <v>29</v>
      </c>
      <c r="AX172" s="14" t="s">
        <v>73</v>
      </c>
      <c r="AY172" s="175" t="s">
        <v>133</v>
      </c>
    </row>
    <row r="173" spans="1:65" s="13" customFormat="1">
      <c r="B173" s="156"/>
      <c r="D173" s="157" t="s">
        <v>141</v>
      </c>
      <c r="E173" s="158" t="s">
        <v>1</v>
      </c>
      <c r="F173" s="159" t="s">
        <v>250</v>
      </c>
      <c r="H173" s="160">
        <v>239.4</v>
      </c>
      <c r="L173" s="156"/>
      <c r="M173" s="161"/>
      <c r="N173" s="162"/>
      <c r="O173" s="162"/>
      <c r="P173" s="162"/>
      <c r="Q173" s="162"/>
      <c r="R173" s="162"/>
      <c r="S173" s="162"/>
      <c r="T173" s="163"/>
      <c r="AT173" s="158" t="s">
        <v>141</v>
      </c>
      <c r="AU173" s="158" t="s">
        <v>83</v>
      </c>
      <c r="AV173" s="13" t="s">
        <v>83</v>
      </c>
      <c r="AW173" s="13" t="s">
        <v>29</v>
      </c>
      <c r="AX173" s="13" t="s">
        <v>81</v>
      </c>
      <c r="AY173" s="158" t="s">
        <v>133</v>
      </c>
    </row>
    <row r="174" spans="1:65" s="2" customFormat="1" ht="24.2" customHeight="1">
      <c r="A174" s="30"/>
      <c r="B174" s="142"/>
      <c r="C174" s="143" t="s">
        <v>251</v>
      </c>
      <c r="D174" s="143" t="s">
        <v>135</v>
      </c>
      <c r="E174" s="144" t="s">
        <v>252</v>
      </c>
      <c r="F174" s="145" t="s">
        <v>253</v>
      </c>
      <c r="G174" s="146" t="s">
        <v>138</v>
      </c>
      <c r="H174" s="147">
        <v>239.4</v>
      </c>
      <c r="I174" s="148"/>
      <c r="J174" s="148">
        <f>ROUND(I174*H174,2)</f>
        <v>0</v>
      </c>
      <c r="K174" s="149"/>
      <c r="L174" s="31"/>
      <c r="M174" s="150" t="s">
        <v>1</v>
      </c>
      <c r="N174" s="151" t="s">
        <v>38</v>
      </c>
      <c r="O174" s="152">
        <v>0.53700000000000003</v>
      </c>
      <c r="P174" s="152">
        <f>O174*H174</f>
        <v>128.55780000000001</v>
      </c>
      <c r="Q174" s="152">
        <v>0</v>
      </c>
      <c r="R174" s="152">
        <f>Q174*H174</f>
        <v>0</v>
      </c>
      <c r="S174" s="152">
        <v>0</v>
      </c>
      <c r="T174" s="153">
        <f>S174*H174</f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54" t="s">
        <v>139</v>
      </c>
      <c r="AT174" s="154" t="s">
        <v>135</v>
      </c>
      <c r="AU174" s="154" t="s">
        <v>83</v>
      </c>
      <c r="AY174" s="18" t="s">
        <v>133</v>
      </c>
      <c r="BE174" s="155">
        <f>IF(N174="základní",J174,0)</f>
        <v>0</v>
      </c>
      <c r="BF174" s="155">
        <f>IF(N174="snížená",J174,0)</f>
        <v>0</v>
      </c>
      <c r="BG174" s="155">
        <f>IF(N174="zákl. přenesená",J174,0)</f>
        <v>0</v>
      </c>
      <c r="BH174" s="155">
        <f>IF(N174="sníž. přenesená",J174,0)</f>
        <v>0</v>
      </c>
      <c r="BI174" s="155">
        <f>IF(N174="nulová",J174,0)</f>
        <v>0</v>
      </c>
      <c r="BJ174" s="18" t="s">
        <v>81</v>
      </c>
      <c r="BK174" s="155">
        <f>ROUND(I174*H174,2)</f>
        <v>0</v>
      </c>
      <c r="BL174" s="18" t="s">
        <v>139</v>
      </c>
      <c r="BM174" s="154" t="s">
        <v>254</v>
      </c>
    </row>
    <row r="175" spans="1:65" s="13" customFormat="1">
      <c r="B175" s="156"/>
      <c r="D175" s="157" t="s">
        <v>141</v>
      </c>
      <c r="E175" s="158" t="s">
        <v>1</v>
      </c>
      <c r="F175" s="159" t="s">
        <v>142</v>
      </c>
      <c r="H175" s="160">
        <v>239.4</v>
      </c>
      <c r="L175" s="156"/>
      <c r="M175" s="161"/>
      <c r="N175" s="162"/>
      <c r="O175" s="162"/>
      <c r="P175" s="162"/>
      <c r="Q175" s="162"/>
      <c r="R175" s="162"/>
      <c r="S175" s="162"/>
      <c r="T175" s="163"/>
      <c r="AT175" s="158" t="s">
        <v>141</v>
      </c>
      <c r="AU175" s="158" t="s">
        <v>83</v>
      </c>
      <c r="AV175" s="13" t="s">
        <v>83</v>
      </c>
      <c r="AW175" s="13" t="s">
        <v>29</v>
      </c>
      <c r="AX175" s="13" t="s">
        <v>81</v>
      </c>
      <c r="AY175" s="158" t="s">
        <v>133</v>
      </c>
    </row>
    <row r="176" spans="1:65" s="2" customFormat="1" ht="24.2" customHeight="1">
      <c r="A176" s="30"/>
      <c r="B176" s="142"/>
      <c r="C176" s="143" t="s">
        <v>255</v>
      </c>
      <c r="D176" s="143" t="s">
        <v>135</v>
      </c>
      <c r="E176" s="144" t="s">
        <v>256</v>
      </c>
      <c r="F176" s="145" t="s">
        <v>257</v>
      </c>
      <c r="G176" s="146" t="s">
        <v>258</v>
      </c>
      <c r="H176" s="147">
        <v>21</v>
      </c>
      <c r="I176" s="148"/>
      <c r="J176" s="148">
        <f>ROUND(I176*H176,2)</f>
        <v>0</v>
      </c>
      <c r="K176" s="149"/>
      <c r="L176" s="31"/>
      <c r="M176" s="150" t="s">
        <v>1</v>
      </c>
      <c r="N176" s="151" t="s">
        <v>38</v>
      </c>
      <c r="O176" s="152">
        <v>2.1179999999999999</v>
      </c>
      <c r="P176" s="152">
        <f>O176*H176</f>
        <v>44.477999999999994</v>
      </c>
      <c r="Q176" s="152">
        <v>4.0000000000000003E-5</v>
      </c>
      <c r="R176" s="152">
        <f>Q176*H176</f>
        <v>8.4000000000000003E-4</v>
      </c>
      <c r="S176" s="152">
        <v>0</v>
      </c>
      <c r="T176" s="153">
        <f>S176*H176</f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54" t="s">
        <v>139</v>
      </c>
      <c r="AT176" s="154" t="s">
        <v>135</v>
      </c>
      <c r="AU176" s="154" t="s">
        <v>83</v>
      </c>
      <c r="AY176" s="18" t="s">
        <v>133</v>
      </c>
      <c r="BE176" s="155">
        <f>IF(N176="základní",J176,0)</f>
        <v>0</v>
      </c>
      <c r="BF176" s="155">
        <f>IF(N176="snížená",J176,0)</f>
        <v>0</v>
      </c>
      <c r="BG176" s="155">
        <f>IF(N176="zákl. přenesená",J176,0)</f>
        <v>0</v>
      </c>
      <c r="BH176" s="155">
        <f>IF(N176="sníž. přenesená",J176,0)</f>
        <v>0</v>
      </c>
      <c r="BI176" s="155">
        <f>IF(N176="nulová",J176,0)</f>
        <v>0</v>
      </c>
      <c r="BJ176" s="18" t="s">
        <v>81</v>
      </c>
      <c r="BK176" s="155">
        <f>ROUND(I176*H176,2)</f>
        <v>0</v>
      </c>
      <c r="BL176" s="18" t="s">
        <v>139</v>
      </c>
      <c r="BM176" s="154" t="s">
        <v>259</v>
      </c>
    </row>
    <row r="177" spans="1:65" s="13" customFormat="1">
      <c r="B177" s="156"/>
      <c r="D177" s="157" t="s">
        <v>141</v>
      </c>
      <c r="E177" s="158" t="s">
        <v>1</v>
      </c>
      <c r="F177" s="159" t="s">
        <v>260</v>
      </c>
      <c r="H177" s="160">
        <v>126</v>
      </c>
      <c r="L177" s="156"/>
      <c r="M177" s="161"/>
      <c r="N177" s="162"/>
      <c r="O177" s="162"/>
      <c r="P177" s="162"/>
      <c r="Q177" s="162"/>
      <c r="R177" s="162"/>
      <c r="S177" s="162"/>
      <c r="T177" s="163"/>
      <c r="AT177" s="158" t="s">
        <v>141</v>
      </c>
      <c r="AU177" s="158" t="s">
        <v>83</v>
      </c>
      <c r="AV177" s="13" t="s">
        <v>83</v>
      </c>
      <c r="AW177" s="13" t="s">
        <v>29</v>
      </c>
      <c r="AX177" s="13" t="s">
        <v>73</v>
      </c>
      <c r="AY177" s="158" t="s">
        <v>133</v>
      </c>
    </row>
    <row r="178" spans="1:65" s="13" customFormat="1">
      <c r="B178" s="156"/>
      <c r="D178" s="157" t="s">
        <v>141</v>
      </c>
      <c r="E178" s="158" t="s">
        <v>1</v>
      </c>
      <c r="F178" s="159" t="s">
        <v>261</v>
      </c>
      <c r="H178" s="160">
        <v>21</v>
      </c>
      <c r="L178" s="156"/>
      <c r="M178" s="161"/>
      <c r="N178" s="162"/>
      <c r="O178" s="162"/>
      <c r="P178" s="162"/>
      <c r="Q178" s="162"/>
      <c r="R178" s="162"/>
      <c r="S178" s="162"/>
      <c r="T178" s="163"/>
      <c r="AT178" s="158" t="s">
        <v>141</v>
      </c>
      <c r="AU178" s="158" t="s">
        <v>83</v>
      </c>
      <c r="AV178" s="13" t="s">
        <v>83</v>
      </c>
      <c r="AW178" s="13" t="s">
        <v>29</v>
      </c>
      <c r="AX178" s="13" t="s">
        <v>81</v>
      </c>
      <c r="AY178" s="158" t="s">
        <v>133</v>
      </c>
    </row>
    <row r="179" spans="1:65" s="2" customFormat="1" ht="33" customHeight="1">
      <c r="A179" s="30"/>
      <c r="B179" s="142"/>
      <c r="C179" s="143" t="s">
        <v>262</v>
      </c>
      <c r="D179" s="143" t="s">
        <v>135</v>
      </c>
      <c r="E179" s="144" t="s">
        <v>263</v>
      </c>
      <c r="F179" s="145" t="s">
        <v>264</v>
      </c>
      <c r="G179" s="146" t="s">
        <v>258</v>
      </c>
      <c r="H179" s="147">
        <v>21</v>
      </c>
      <c r="I179" s="148"/>
      <c r="J179" s="148">
        <f>ROUND(I179*H179,2)</f>
        <v>0</v>
      </c>
      <c r="K179" s="149"/>
      <c r="L179" s="31"/>
      <c r="M179" s="150" t="s">
        <v>1</v>
      </c>
      <c r="N179" s="151" t="s">
        <v>38</v>
      </c>
      <c r="O179" s="152">
        <v>2.25</v>
      </c>
      <c r="P179" s="152">
        <f>O179*H179</f>
        <v>47.25</v>
      </c>
      <c r="Q179" s="152">
        <v>4.0000000000000003E-5</v>
      </c>
      <c r="R179" s="152">
        <f>Q179*H179</f>
        <v>8.4000000000000003E-4</v>
      </c>
      <c r="S179" s="152">
        <v>0</v>
      </c>
      <c r="T179" s="153">
        <f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4" t="s">
        <v>139</v>
      </c>
      <c r="AT179" s="154" t="s">
        <v>135</v>
      </c>
      <c r="AU179" s="154" t="s">
        <v>83</v>
      </c>
      <c r="AY179" s="18" t="s">
        <v>133</v>
      </c>
      <c r="BE179" s="155">
        <f>IF(N179="základní",J179,0)</f>
        <v>0</v>
      </c>
      <c r="BF179" s="155">
        <f>IF(N179="snížená",J179,0)</f>
        <v>0</v>
      </c>
      <c r="BG179" s="155">
        <f>IF(N179="zákl. přenesená",J179,0)</f>
        <v>0</v>
      </c>
      <c r="BH179" s="155">
        <f>IF(N179="sníž. přenesená",J179,0)</f>
        <v>0</v>
      </c>
      <c r="BI179" s="155">
        <f>IF(N179="nulová",J179,0)</f>
        <v>0</v>
      </c>
      <c r="BJ179" s="18" t="s">
        <v>81</v>
      </c>
      <c r="BK179" s="155">
        <f>ROUND(I179*H179,2)</f>
        <v>0</v>
      </c>
      <c r="BL179" s="18" t="s">
        <v>139</v>
      </c>
      <c r="BM179" s="154" t="s">
        <v>265</v>
      </c>
    </row>
    <row r="180" spans="1:65" s="13" customFormat="1">
      <c r="B180" s="156"/>
      <c r="D180" s="157" t="s">
        <v>141</v>
      </c>
      <c r="E180" s="158" t="s">
        <v>1</v>
      </c>
      <c r="F180" s="159" t="s">
        <v>260</v>
      </c>
      <c r="H180" s="160">
        <v>126</v>
      </c>
      <c r="L180" s="156"/>
      <c r="M180" s="161"/>
      <c r="N180" s="162"/>
      <c r="O180" s="162"/>
      <c r="P180" s="162"/>
      <c r="Q180" s="162"/>
      <c r="R180" s="162"/>
      <c r="S180" s="162"/>
      <c r="T180" s="163"/>
      <c r="AT180" s="158" t="s">
        <v>141</v>
      </c>
      <c r="AU180" s="158" t="s">
        <v>83</v>
      </c>
      <c r="AV180" s="13" t="s">
        <v>83</v>
      </c>
      <c r="AW180" s="13" t="s">
        <v>29</v>
      </c>
      <c r="AX180" s="13" t="s">
        <v>73</v>
      </c>
      <c r="AY180" s="158" t="s">
        <v>133</v>
      </c>
    </row>
    <row r="181" spans="1:65" s="13" customFormat="1">
      <c r="B181" s="156"/>
      <c r="D181" s="157" t="s">
        <v>141</v>
      </c>
      <c r="E181" s="158" t="s">
        <v>1</v>
      </c>
      <c r="F181" s="159" t="s">
        <v>266</v>
      </c>
      <c r="H181" s="160">
        <v>21</v>
      </c>
      <c r="L181" s="156"/>
      <c r="M181" s="161"/>
      <c r="N181" s="162"/>
      <c r="O181" s="162"/>
      <c r="P181" s="162"/>
      <c r="Q181" s="162"/>
      <c r="R181" s="162"/>
      <c r="S181" s="162"/>
      <c r="T181" s="163"/>
      <c r="AT181" s="158" t="s">
        <v>141</v>
      </c>
      <c r="AU181" s="158" t="s">
        <v>83</v>
      </c>
      <c r="AV181" s="13" t="s">
        <v>83</v>
      </c>
      <c r="AW181" s="13" t="s">
        <v>29</v>
      </c>
      <c r="AX181" s="13" t="s">
        <v>81</v>
      </c>
      <c r="AY181" s="158" t="s">
        <v>133</v>
      </c>
    </row>
    <row r="182" spans="1:65" s="2" customFormat="1" ht="16.5" customHeight="1">
      <c r="A182" s="30"/>
      <c r="B182" s="142"/>
      <c r="C182" s="164" t="s">
        <v>267</v>
      </c>
      <c r="D182" s="164" t="s">
        <v>143</v>
      </c>
      <c r="E182" s="165" t="s">
        <v>268</v>
      </c>
      <c r="F182" s="166" t="s">
        <v>269</v>
      </c>
      <c r="G182" s="167" t="s">
        <v>146</v>
      </c>
      <c r="H182" s="168">
        <v>10.5</v>
      </c>
      <c r="I182" s="169"/>
      <c r="J182" s="169">
        <f>ROUND(I182*H182,2)</f>
        <v>0</v>
      </c>
      <c r="K182" s="170"/>
      <c r="L182" s="171"/>
      <c r="M182" s="172" t="s">
        <v>1</v>
      </c>
      <c r="N182" s="173" t="s">
        <v>38</v>
      </c>
      <c r="O182" s="152">
        <v>0</v>
      </c>
      <c r="P182" s="152">
        <f>O182*H182</f>
        <v>0</v>
      </c>
      <c r="Q182" s="152">
        <v>1</v>
      </c>
      <c r="R182" s="152">
        <f>Q182*H182</f>
        <v>10.5</v>
      </c>
      <c r="S182" s="152">
        <v>0</v>
      </c>
      <c r="T182" s="153">
        <f>S182*H182</f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4" t="s">
        <v>147</v>
      </c>
      <c r="AT182" s="154" t="s">
        <v>143</v>
      </c>
      <c r="AU182" s="154" t="s">
        <v>83</v>
      </c>
      <c r="AY182" s="18" t="s">
        <v>133</v>
      </c>
      <c r="BE182" s="155">
        <f>IF(N182="základní",J182,0)</f>
        <v>0</v>
      </c>
      <c r="BF182" s="155">
        <f>IF(N182="snížená",J182,0)</f>
        <v>0</v>
      </c>
      <c r="BG182" s="155">
        <f>IF(N182="zákl. přenesená",J182,0)</f>
        <v>0</v>
      </c>
      <c r="BH182" s="155">
        <f>IF(N182="sníž. přenesená",J182,0)</f>
        <v>0</v>
      </c>
      <c r="BI182" s="155">
        <f>IF(N182="nulová",J182,0)</f>
        <v>0</v>
      </c>
      <c r="BJ182" s="18" t="s">
        <v>81</v>
      </c>
      <c r="BK182" s="155">
        <f>ROUND(I182*H182,2)</f>
        <v>0</v>
      </c>
      <c r="BL182" s="18" t="s">
        <v>139</v>
      </c>
      <c r="BM182" s="154" t="s">
        <v>270</v>
      </c>
    </row>
    <row r="183" spans="1:65" s="13" customFormat="1">
      <c r="B183" s="156"/>
      <c r="D183" s="157" t="s">
        <v>141</v>
      </c>
      <c r="E183" s="158" t="s">
        <v>1</v>
      </c>
      <c r="F183" s="159" t="s">
        <v>271</v>
      </c>
      <c r="H183" s="160">
        <v>10.433</v>
      </c>
      <c r="L183" s="156"/>
      <c r="M183" s="161"/>
      <c r="N183" s="162"/>
      <c r="O183" s="162"/>
      <c r="P183" s="162"/>
      <c r="Q183" s="162"/>
      <c r="R183" s="162"/>
      <c r="S183" s="162"/>
      <c r="T183" s="163"/>
      <c r="AT183" s="158" t="s">
        <v>141</v>
      </c>
      <c r="AU183" s="158" t="s">
        <v>83</v>
      </c>
      <c r="AV183" s="13" t="s">
        <v>83</v>
      </c>
      <c r="AW183" s="13" t="s">
        <v>29</v>
      </c>
      <c r="AX183" s="13" t="s">
        <v>73</v>
      </c>
      <c r="AY183" s="158" t="s">
        <v>133</v>
      </c>
    </row>
    <row r="184" spans="1:65" s="13" customFormat="1">
      <c r="B184" s="156"/>
      <c r="D184" s="157" t="s">
        <v>141</v>
      </c>
      <c r="E184" s="158" t="s">
        <v>1</v>
      </c>
      <c r="F184" s="159" t="s">
        <v>272</v>
      </c>
      <c r="H184" s="160">
        <v>10.5</v>
      </c>
      <c r="L184" s="156"/>
      <c r="M184" s="161"/>
      <c r="N184" s="162"/>
      <c r="O184" s="162"/>
      <c r="P184" s="162"/>
      <c r="Q184" s="162"/>
      <c r="R184" s="162"/>
      <c r="S184" s="162"/>
      <c r="T184" s="163"/>
      <c r="AT184" s="158" t="s">
        <v>141</v>
      </c>
      <c r="AU184" s="158" t="s">
        <v>83</v>
      </c>
      <c r="AV184" s="13" t="s">
        <v>83</v>
      </c>
      <c r="AW184" s="13" t="s">
        <v>29</v>
      </c>
      <c r="AX184" s="13" t="s">
        <v>81</v>
      </c>
      <c r="AY184" s="158" t="s">
        <v>133</v>
      </c>
    </row>
    <row r="185" spans="1:65" s="2" customFormat="1" ht="16.5" customHeight="1">
      <c r="A185" s="30"/>
      <c r="B185" s="142"/>
      <c r="C185" s="164" t="s">
        <v>273</v>
      </c>
      <c r="D185" s="164" t="s">
        <v>143</v>
      </c>
      <c r="E185" s="165" t="s">
        <v>274</v>
      </c>
      <c r="F185" s="166" t="s">
        <v>275</v>
      </c>
      <c r="G185" s="167" t="s">
        <v>233</v>
      </c>
      <c r="H185" s="168">
        <v>45.5</v>
      </c>
      <c r="I185" s="169"/>
      <c r="J185" s="169">
        <f>ROUND(I185*H185,2)</f>
        <v>0</v>
      </c>
      <c r="K185" s="170"/>
      <c r="L185" s="171"/>
      <c r="M185" s="172" t="s">
        <v>1</v>
      </c>
      <c r="N185" s="173" t="s">
        <v>38</v>
      </c>
      <c r="O185" s="152">
        <v>0</v>
      </c>
      <c r="P185" s="152">
        <f>O185*H185</f>
        <v>0</v>
      </c>
      <c r="Q185" s="152">
        <v>8.3000000000000001E-4</v>
      </c>
      <c r="R185" s="152">
        <f>Q185*H185</f>
        <v>3.7765E-2</v>
      </c>
      <c r="S185" s="152">
        <v>0</v>
      </c>
      <c r="T185" s="153">
        <f>S185*H185</f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54" t="s">
        <v>147</v>
      </c>
      <c r="AT185" s="154" t="s">
        <v>143</v>
      </c>
      <c r="AU185" s="154" t="s">
        <v>83</v>
      </c>
      <c r="AY185" s="18" t="s">
        <v>133</v>
      </c>
      <c r="BE185" s="155">
        <f>IF(N185="základní",J185,0)</f>
        <v>0</v>
      </c>
      <c r="BF185" s="155">
        <f>IF(N185="snížená",J185,0)</f>
        <v>0</v>
      </c>
      <c r="BG185" s="155">
        <f>IF(N185="zákl. přenesená",J185,0)</f>
        <v>0</v>
      </c>
      <c r="BH185" s="155">
        <f>IF(N185="sníž. přenesená",J185,0)</f>
        <v>0</v>
      </c>
      <c r="BI185" s="155">
        <f>IF(N185="nulová",J185,0)</f>
        <v>0</v>
      </c>
      <c r="BJ185" s="18" t="s">
        <v>81</v>
      </c>
      <c r="BK185" s="155">
        <f>ROUND(I185*H185,2)</f>
        <v>0</v>
      </c>
      <c r="BL185" s="18" t="s">
        <v>139</v>
      </c>
      <c r="BM185" s="154" t="s">
        <v>276</v>
      </c>
    </row>
    <row r="186" spans="1:65" s="13" customFormat="1">
      <c r="B186" s="156"/>
      <c r="D186" s="157" t="s">
        <v>141</v>
      </c>
      <c r="E186" s="158" t="s">
        <v>1</v>
      </c>
      <c r="F186" s="159" t="s">
        <v>277</v>
      </c>
      <c r="H186" s="160">
        <v>7.56</v>
      </c>
      <c r="L186" s="156"/>
      <c r="M186" s="161"/>
      <c r="N186" s="162"/>
      <c r="O186" s="162"/>
      <c r="P186" s="162"/>
      <c r="Q186" s="162"/>
      <c r="R186" s="162"/>
      <c r="S186" s="162"/>
      <c r="T186" s="163"/>
      <c r="AT186" s="158" t="s">
        <v>141</v>
      </c>
      <c r="AU186" s="158" t="s">
        <v>83</v>
      </c>
      <c r="AV186" s="13" t="s">
        <v>83</v>
      </c>
      <c r="AW186" s="13" t="s">
        <v>29</v>
      </c>
      <c r="AX186" s="13" t="s">
        <v>73</v>
      </c>
      <c r="AY186" s="158" t="s">
        <v>133</v>
      </c>
    </row>
    <row r="187" spans="1:65" s="13" customFormat="1">
      <c r="B187" s="156"/>
      <c r="D187" s="157" t="s">
        <v>141</v>
      </c>
      <c r="E187" s="158" t="s">
        <v>1</v>
      </c>
      <c r="F187" s="159" t="s">
        <v>278</v>
      </c>
      <c r="H187" s="160">
        <v>45.36</v>
      </c>
      <c r="L187" s="156"/>
      <c r="M187" s="161"/>
      <c r="N187" s="162"/>
      <c r="O187" s="162"/>
      <c r="P187" s="162"/>
      <c r="Q187" s="162"/>
      <c r="R187" s="162"/>
      <c r="S187" s="162"/>
      <c r="T187" s="163"/>
      <c r="AT187" s="158" t="s">
        <v>141</v>
      </c>
      <c r="AU187" s="158" t="s">
        <v>83</v>
      </c>
      <c r="AV187" s="13" t="s">
        <v>83</v>
      </c>
      <c r="AW187" s="13" t="s">
        <v>29</v>
      </c>
      <c r="AX187" s="13" t="s">
        <v>73</v>
      </c>
      <c r="AY187" s="158" t="s">
        <v>133</v>
      </c>
    </row>
    <row r="188" spans="1:65" s="13" customFormat="1">
      <c r="B188" s="156"/>
      <c r="D188" s="157" t="s">
        <v>141</v>
      </c>
      <c r="E188" s="158" t="s">
        <v>1</v>
      </c>
      <c r="F188" s="159" t="s">
        <v>279</v>
      </c>
      <c r="H188" s="160">
        <v>45.5</v>
      </c>
      <c r="L188" s="156"/>
      <c r="M188" s="161"/>
      <c r="N188" s="162"/>
      <c r="O188" s="162"/>
      <c r="P188" s="162"/>
      <c r="Q188" s="162"/>
      <c r="R188" s="162"/>
      <c r="S188" s="162"/>
      <c r="T188" s="163"/>
      <c r="AT188" s="158" t="s">
        <v>141</v>
      </c>
      <c r="AU188" s="158" t="s">
        <v>83</v>
      </c>
      <c r="AV188" s="13" t="s">
        <v>83</v>
      </c>
      <c r="AW188" s="13" t="s">
        <v>29</v>
      </c>
      <c r="AX188" s="13" t="s">
        <v>81</v>
      </c>
      <c r="AY188" s="158" t="s">
        <v>133</v>
      </c>
    </row>
    <row r="189" spans="1:65" s="12" customFormat="1" ht="22.9" customHeight="1">
      <c r="B189" s="130"/>
      <c r="D189" s="131" t="s">
        <v>72</v>
      </c>
      <c r="E189" s="140" t="s">
        <v>180</v>
      </c>
      <c r="F189" s="140" t="s">
        <v>280</v>
      </c>
      <c r="J189" s="141">
        <f>BK189</f>
        <v>0</v>
      </c>
      <c r="L189" s="130"/>
      <c r="M189" s="134"/>
      <c r="N189" s="135"/>
      <c r="O189" s="135"/>
      <c r="P189" s="136">
        <f>P190</f>
        <v>121.38685</v>
      </c>
      <c r="Q189" s="135"/>
      <c r="R189" s="136">
        <f>R190</f>
        <v>0</v>
      </c>
      <c r="S189" s="135"/>
      <c r="T189" s="137">
        <f>T190</f>
        <v>0</v>
      </c>
      <c r="AR189" s="131" t="s">
        <v>81</v>
      </c>
      <c r="AT189" s="138" t="s">
        <v>72</v>
      </c>
      <c r="AU189" s="138" t="s">
        <v>81</v>
      </c>
      <c r="AY189" s="131" t="s">
        <v>133</v>
      </c>
      <c r="BK189" s="139">
        <f>BK190</f>
        <v>0</v>
      </c>
    </row>
    <row r="190" spans="1:65" s="2" customFormat="1" ht="24.2" customHeight="1">
      <c r="A190" s="30"/>
      <c r="B190" s="142"/>
      <c r="C190" s="143" t="s">
        <v>281</v>
      </c>
      <c r="D190" s="143" t="s">
        <v>135</v>
      </c>
      <c r="E190" s="144" t="s">
        <v>282</v>
      </c>
      <c r="F190" s="145" t="s">
        <v>283</v>
      </c>
      <c r="G190" s="146" t="s">
        <v>216</v>
      </c>
      <c r="H190" s="147">
        <v>186.749</v>
      </c>
      <c r="I190" s="148"/>
      <c r="J190" s="148">
        <f>ROUND(I190*H190,2)</f>
        <v>0</v>
      </c>
      <c r="K190" s="149"/>
      <c r="L190" s="31"/>
      <c r="M190" s="150" t="s">
        <v>1</v>
      </c>
      <c r="N190" s="151" t="s">
        <v>38</v>
      </c>
      <c r="O190" s="152">
        <v>0.65</v>
      </c>
      <c r="P190" s="152">
        <f>O190*H190</f>
        <v>121.38685</v>
      </c>
      <c r="Q190" s="152">
        <v>0</v>
      </c>
      <c r="R190" s="152">
        <f>Q190*H190</f>
        <v>0</v>
      </c>
      <c r="S190" s="152">
        <v>0</v>
      </c>
      <c r="T190" s="153">
        <f>S190*H190</f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54" t="s">
        <v>139</v>
      </c>
      <c r="AT190" s="154" t="s">
        <v>135</v>
      </c>
      <c r="AU190" s="154" t="s">
        <v>83</v>
      </c>
      <c r="AY190" s="18" t="s">
        <v>133</v>
      </c>
      <c r="BE190" s="155">
        <f>IF(N190="základní",J190,0)</f>
        <v>0</v>
      </c>
      <c r="BF190" s="155">
        <f>IF(N190="snížená",J190,0)</f>
        <v>0</v>
      </c>
      <c r="BG190" s="155">
        <f>IF(N190="zákl. přenesená",J190,0)</f>
        <v>0</v>
      </c>
      <c r="BH190" s="155">
        <f>IF(N190="sníž. přenesená",J190,0)</f>
        <v>0</v>
      </c>
      <c r="BI190" s="155">
        <f>IF(N190="nulová",J190,0)</f>
        <v>0</v>
      </c>
      <c r="BJ190" s="18" t="s">
        <v>81</v>
      </c>
      <c r="BK190" s="155">
        <f>ROUND(I190*H190,2)</f>
        <v>0</v>
      </c>
      <c r="BL190" s="18" t="s">
        <v>139</v>
      </c>
      <c r="BM190" s="154" t="s">
        <v>284</v>
      </c>
    </row>
    <row r="191" spans="1:65" s="12" customFormat="1" ht="22.9" customHeight="1">
      <c r="B191" s="130"/>
      <c r="D191" s="131" t="s">
        <v>72</v>
      </c>
      <c r="E191" s="140" t="s">
        <v>285</v>
      </c>
      <c r="F191" s="140" t="s">
        <v>286</v>
      </c>
      <c r="J191" s="141">
        <f>BK191</f>
        <v>0</v>
      </c>
      <c r="L191" s="130"/>
      <c r="M191" s="134"/>
      <c r="N191" s="135"/>
      <c r="O191" s="135"/>
      <c r="P191" s="136">
        <f>SUM(P192:P193)</f>
        <v>276.64563999999996</v>
      </c>
      <c r="Q191" s="135"/>
      <c r="R191" s="136">
        <f>SUM(R192:R193)</f>
        <v>0</v>
      </c>
      <c r="S191" s="135"/>
      <c r="T191" s="137">
        <f>SUM(T192:T193)</f>
        <v>0</v>
      </c>
      <c r="AR191" s="131" t="s">
        <v>81</v>
      </c>
      <c r="AT191" s="138" t="s">
        <v>72</v>
      </c>
      <c r="AU191" s="138" t="s">
        <v>81</v>
      </c>
      <c r="AY191" s="131" t="s">
        <v>133</v>
      </c>
      <c r="BK191" s="139">
        <f>SUM(BK192:BK193)</f>
        <v>0</v>
      </c>
    </row>
    <row r="192" spans="1:65" s="2" customFormat="1" ht="16.5" customHeight="1">
      <c r="A192" s="30"/>
      <c r="B192" s="142"/>
      <c r="C192" s="143" t="s">
        <v>287</v>
      </c>
      <c r="D192" s="143" t="s">
        <v>135</v>
      </c>
      <c r="E192" s="144" t="s">
        <v>288</v>
      </c>
      <c r="F192" s="145" t="s">
        <v>289</v>
      </c>
      <c r="G192" s="146" t="s">
        <v>146</v>
      </c>
      <c r="H192" s="147">
        <v>170.98</v>
      </c>
      <c r="I192" s="148"/>
      <c r="J192" s="148">
        <f>ROUND(I192*H192,2)</f>
        <v>0</v>
      </c>
      <c r="K192" s="149"/>
      <c r="L192" s="31"/>
      <c r="M192" s="150" t="s">
        <v>1</v>
      </c>
      <c r="N192" s="151" t="s">
        <v>38</v>
      </c>
      <c r="O192" s="152">
        <v>0.78700000000000003</v>
      </c>
      <c r="P192" s="152">
        <f>O192*H192</f>
        <v>134.56126</v>
      </c>
      <c r="Q192" s="152">
        <v>0</v>
      </c>
      <c r="R192" s="152">
        <f>Q192*H192</f>
        <v>0</v>
      </c>
      <c r="S192" s="152">
        <v>0</v>
      </c>
      <c r="T192" s="153">
        <f>S192*H192</f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54" t="s">
        <v>139</v>
      </c>
      <c r="AT192" s="154" t="s">
        <v>135</v>
      </c>
      <c r="AU192" s="154" t="s">
        <v>83</v>
      </c>
      <c r="AY192" s="18" t="s">
        <v>133</v>
      </c>
      <c r="BE192" s="155">
        <f>IF(N192="základní",J192,0)</f>
        <v>0</v>
      </c>
      <c r="BF192" s="155">
        <f>IF(N192="snížená",J192,0)</f>
        <v>0</v>
      </c>
      <c r="BG192" s="155">
        <f>IF(N192="zákl. přenesená",J192,0)</f>
        <v>0</v>
      </c>
      <c r="BH192" s="155">
        <f>IF(N192="sníž. přenesená",J192,0)</f>
        <v>0</v>
      </c>
      <c r="BI192" s="155">
        <f>IF(N192="nulová",J192,0)</f>
        <v>0</v>
      </c>
      <c r="BJ192" s="18" t="s">
        <v>81</v>
      </c>
      <c r="BK192" s="155">
        <f>ROUND(I192*H192,2)</f>
        <v>0</v>
      </c>
      <c r="BL192" s="18" t="s">
        <v>139</v>
      </c>
      <c r="BM192" s="154" t="s">
        <v>290</v>
      </c>
    </row>
    <row r="193" spans="1:65" s="2" customFormat="1" ht="16.5" customHeight="1">
      <c r="A193" s="30"/>
      <c r="B193" s="142"/>
      <c r="C193" s="143" t="s">
        <v>291</v>
      </c>
      <c r="D193" s="143" t="s">
        <v>135</v>
      </c>
      <c r="E193" s="144" t="s">
        <v>292</v>
      </c>
      <c r="F193" s="145" t="s">
        <v>293</v>
      </c>
      <c r="G193" s="146" t="s">
        <v>146</v>
      </c>
      <c r="H193" s="147">
        <v>170.98</v>
      </c>
      <c r="I193" s="148"/>
      <c r="J193" s="148">
        <f>ROUND(I193*H193,2)</f>
        <v>0</v>
      </c>
      <c r="K193" s="149"/>
      <c r="L193" s="31"/>
      <c r="M193" s="187" t="s">
        <v>1</v>
      </c>
      <c r="N193" s="188" t="s">
        <v>38</v>
      </c>
      <c r="O193" s="189">
        <v>0.83099999999999996</v>
      </c>
      <c r="P193" s="189">
        <f>O193*H193</f>
        <v>142.08437999999998</v>
      </c>
      <c r="Q193" s="189">
        <v>0</v>
      </c>
      <c r="R193" s="189">
        <f>Q193*H193</f>
        <v>0</v>
      </c>
      <c r="S193" s="189">
        <v>0</v>
      </c>
      <c r="T193" s="190">
        <f>S193*H193</f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54" t="s">
        <v>139</v>
      </c>
      <c r="AT193" s="154" t="s">
        <v>135</v>
      </c>
      <c r="AU193" s="154" t="s">
        <v>83</v>
      </c>
      <c r="AY193" s="18" t="s">
        <v>133</v>
      </c>
      <c r="BE193" s="155">
        <f>IF(N193="základní",J193,0)</f>
        <v>0</v>
      </c>
      <c r="BF193" s="155">
        <f>IF(N193="snížená",J193,0)</f>
        <v>0</v>
      </c>
      <c r="BG193" s="155">
        <f>IF(N193="zákl. přenesená",J193,0)</f>
        <v>0</v>
      </c>
      <c r="BH193" s="155">
        <f>IF(N193="sníž. přenesená",J193,0)</f>
        <v>0</v>
      </c>
      <c r="BI193" s="155">
        <f>IF(N193="nulová",J193,0)</f>
        <v>0</v>
      </c>
      <c r="BJ193" s="18" t="s">
        <v>81</v>
      </c>
      <c r="BK193" s="155">
        <f>ROUND(I193*H193,2)</f>
        <v>0</v>
      </c>
      <c r="BL193" s="18" t="s">
        <v>139</v>
      </c>
      <c r="BM193" s="154" t="s">
        <v>294</v>
      </c>
    </row>
    <row r="194" spans="1:65" s="2" customFormat="1" ht="6.95" customHeight="1">
      <c r="A194" s="30"/>
      <c r="B194" s="45"/>
      <c r="C194" s="46"/>
      <c r="D194" s="46"/>
      <c r="E194" s="46"/>
      <c r="F194" s="46"/>
      <c r="G194" s="46"/>
      <c r="H194" s="46"/>
      <c r="I194" s="46"/>
      <c r="J194" s="46"/>
      <c r="K194" s="46"/>
      <c r="L194" s="31"/>
      <c r="M194" s="30"/>
      <c r="O194" s="30"/>
      <c r="P194" s="30"/>
      <c r="Q194" s="30"/>
      <c r="R194" s="30"/>
      <c r="S194" s="30"/>
      <c r="T194" s="30"/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</row>
  </sheetData>
  <autoFilter ref="C120:K193" xr:uid="{00000000-0009-0000-0000-000001000000}"/>
  <mergeCells count="8">
    <mergeCell ref="E111:H111"/>
    <mergeCell ref="E113:H113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143"/>
  <sheetViews>
    <sheetView showGridLines="0" topLeftCell="A77" workbookViewId="0">
      <selection activeCell="I141" activeCellId="9" sqref="I126 I122 I124 I132 I134 I135 I136 I138 I140 I14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1"/>
    </row>
    <row r="2" spans="1:46" s="1" customFormat="1" ht="36.950000000000003" customHeight="1">
      <c r="L2" s="230" t="s">
        <v>5</v>
      </c>
      <c r="M2" s="224"/>
      <c r="N2" s="224"/>
      <c r="O2" s="224"/>
      <c r="P2" s="224"/>
      <c r="Q2" s="224"/>
      <c r="R2" s="224"/>
      <c r="S2" s="224"/>
      <c r="T2" s="224"/>
      <c r="U2" s="224"/>
      <c r="V2" s="224"/>
      <c r="AT2" s="18" t="s">
        <v>86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pans="1:46" s="1" customFormat="1" ht="24.95" customHeight="1">
      <c r="B4" s="21"/>
      <c r="D4" s="22" t="s">
        <v>105</v>
      </c>
      <c r="L4" s="21"/>
      <c r="M4" s="92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35" t="str">
        <f>'Rekapitulace stavby'!K6</f>
        <v>Dolní Věstonice - Dům přírody PÁLAVY</v>
      </c>
      <c r="F7" s="236"/>
      <c r="G7" s="236"/>
      <c r="H7" s="236"/>
      <c r="L7" s="21"/>
    </row>
    <row r="8" spans="1:46" s="2" customFormat="1" ht="12" customHeight="1">
      <c r="A8" s="30"/>
      <c r="B8" s="31"/>
      <c r="C8" s="30"/>
      <c r="D8" s="27" t="s">
        <v>106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01" t="s">
        <v>295</v>
      </c>
      <c r="F9" s="237"/>
      <c r="G9" s="237"/>
      <c r="H9" s="237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7" t="s">
        <v>16</v>
      </c>
      <c r="E11" s="30"/>
      <c r="F11" s="25" t="s">
        <v>1</v>
      </c>
      <c r="G11" s="30"/>
      <c r="H11" s="30"/>
      <c r="I11" s="27" t="s">
        <v>17</v>
      </c>
      <c r="J11" s="25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7" t="s">
        <v>18</v>
      </c>
      <c r="E12" s="30"/>
      <c r="F12" s="25" t="s">
        <v>19</v>
      </c>
      <c r="G12" s="30"/>
      <c r="H12" s="30"/>
      <c r="I12" s="27" t="s">
        <v>20</v>
      </c>
      <c r="J12" s="53" t="str">
        <f>'Rekapitulace stavby'!AN8</f>
        <v>19. 7. 2021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22</v>
      </c>
      <c r="E14" s="30"/>
      <c r="F14" s="30"/>
      <c r="G14" s="30"/>
      <c r="H14" s="30"/>
      <c r="I14" s="27" t="s">
        <v>23</v>
      </c>
      <c r="J14" s="25" t="s">
        <v>1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5" t="s">
        <v>24</v>
      </c>
      <c r="F15" s="30"/>
      <c r="G15" s="30"/>
      <c r="H15" s="30"/>
      <c r="I15" s="27" t="s">
        <v>25</v>
      </c>
      <c r="J15" s="25" t="s">
        <v>1</v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7" t="s">
        <v>26</v>
      </c>
      <c r="E17" s="30"/>
      <c r="F17" s="30"/>
      <c r="G17" s="30"/>
      <c r="H17" s="30"/>
      <c r="I17" s="27" t="s">
        <v>23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5" t="s">
        <v>27</v>
      </c>
      <c r="F18" s="30"/>
      <c r="G18" s="30"/>
      <c r="H18" s="30"/>
      <c r="I18" s="27" t="s">
        <v>25</v>
      </c>
      <c r="J18" s="25" t="s">
        <v>1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7" t="s">
        <v>28</v>
      </c>
      <c r="E20" s="30"/>
      <c r="F20" s="30"/>
      <c r="G20" s="30"/>
      <c r="H20" s="30"/>
      <c r="I20" s="27" t="s">
        <v>23</v>
      </c>
      <c r="J20" s="25" t="s">
        <v>1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5" t="s">
        <v>27</v>
      </c>
      <c r="F21" s="30"/>
      <c r="G21" s="30"/>
      <c r="H21" s="30"/>
      <c r="I21" s="27" t="s">
        <v>25</v>
      </c>
      <c r="J21" s="25" t="s">
        <v>1</v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7" t="s">
        <v>30</v>
      </c>
      <c r="E23" s="30"/>
      <c r="F23" s="30"/>
      <c r="G23" s="30"/>
      <c r="H23" s="30"/>
      <c r="I23" s="27" t="s">
        <v>23</v>
      </c>
      <c r="J23" s="25" t="str">
        <f>IF('Rekapitulace stavby'!AN19="","",'Rekapitulace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5" t="str">
        <f>IF('Rekapitulace stavby'!E20="","",'Rekapitulace stavby'!E20)</f>
        <v xml:space="preserve"> </v>
      </c>
      <c r="F24" s="30"/>
      <c r="G24" s="30"/>
      <c r="H24" s="30"/>
      <c r="I24" s="27" t="s">
        <v>25</v>
      </c>
      <c r="J24" s="25" t="str">
        <f>IF('Rekapitulace stavby'!AN20="","",'Rekapitulace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7" t="s">
        <v>32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93"/>
      <c r="B27" s="94"/>
      <c r="C27" s="93"/>
      <c r="D27" s="93"/>
      <c r="E27" s="226" t="s">
        <v>1</v>
      </c>
      <c r="F27" s="226"/>
      <c r="G27" s="226"/>
      <c r="H27" s="226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6" t="s">
        <v>33</v>
      </c>
      <c r="E30" s="30"/>
      <c r="F30" s="30"/>
      <c r="G30" s="30"/>
      <c r="H30" s="30"/>
      <c r="I30" s="30"/>
      <c r="J30" s="69">
        <f>ROUND(J119,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35</v>
      </c>
      <c r="G32" s="30"/>
      <c r="H32" s="30"/>
      <c r="I32" s="34" t="s">
        <v>34</v>
      </c>
      <c r="J32" s="34" t="s">
        <v>36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7" t="s">
        <v>37</v>
      </c>
      <c r="E33" s="27" t="s">
        <v>38</v>
      </c>
      <c r="F33" s="98">
        <f>ROUND((SUM(BE119:BE142)),  2)</f>
        <v>0</v>
      </c>
      <c r="G33" s="30"/>
      <c r="H33" s="30"/>
      <c r="I33" s="99">
        <v>0.21</v>
      </c>
      <c r="J33" s="98">
        <f>ROUND(((SUM(BE119:BE142))*I33),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7" t="s">
        <v>39</v>
      </c>
      <c r="F34" s="98">
        <f>ROUND((SUM(BF119:BF142)),  2)</f>
        <v>0</v>
      </c>
      <c r="G34" s="30"/>
      <c r="H34" s="30"/>
      <c r="I34" s="99">
        <v>0.15</v>
      </c>
      <c r="J34" s="98">
        <f>ROUND(((SUM(BF119:BF142))*I34),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7" t="s">
        <v>40</v>
      </c>
      <c r="F35" s="98">
        <f>ROUND((SUM(BG119:BG142)),  2)</f>
        <v>0</v>
      </c>
      <c r="G35" s="30"/>
      <c r="H35" s="30"/>
      <c r="I35" s="99">
        <v>0.21</v>
      </c>
      <c r="J35" s="98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7" t="s">
        <v>41</v>
      </c>
      <c r="F36" s="98">
        <f>ROUND((SUM(BH119:BH142)),  2)</f>
        <v>0</v>
      </c>
      <c r="G36" s="30"/>
      <c r="H36" s="30"/>
      <c r="I36" s="99">
        <v>0.15</v>
      </c>
      <c r="J36" s="98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42</v>
      </c>
      <c r="F37" s="98">
        <f>ROUND((SUM(BI119:BI142)),  2)</f>
        <v>0</v>
      </c>
      <c r="G37" s="30"/>
      <c r="H37" s="30"/>
      <c r="I37" s="99">
        <v>0</v>
      </c>
      <c r="J37" s="98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100"/>
      <c r="D39" s="101" t="s">
        <v>43</v>
      </c>
      <c r="E39" s="58"/>
      <c r="F39" s="58"/>
      <c r="G39" s="102" t="s">
        <v>44</v>
      </c>
      <c r="H39" s="103" t="s">
        <v>45</v>
      </c>
      <c r="I39" s="58"/>
      <c r="J39" s="104">
        <f>SUM(J30:J37)</f>
        <v>0</v>
      </c>
      <c r="K39" s="105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46</v>
      </c>
      <c r="E50" s="42"/>
      <c r="F50" s="42"/>
      <c r="G50" s="41" t="s">
        <v>47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48</v>
      </c>
      <c r="E61" s="33"/>
      <c r="F61" s="106" t="s">
        <v>49</v>
      </c>
      <c r="G61" s="43" t="s">
        <v>48</v>
      </c>
      <c r="H61" s="33"/>
      <c r="I61" s="33"/>
      <c r="J61" s="107" t="s">
        <v>49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50</v>
      </c>
      <c r="E65" s="44"/>
      <c r="F65" s="44"/>
      <c r="G65" s="41" t="s">
        <v>51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48</v>
      </c>
      <c r="E76" s="33"/>
      <c r="F76" s="106" t="s">
        <v>49</v>
      </c>
      <c r="G76" s="43" t="s">
        <v>48</v>
      </c>
      <c r="H76" s="33"/>
      <c r="I76" s="33"/>
      <c r="J76" s="107" t="s">
        <v>49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22" t="s">
        <v>108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35" t="str">
        <f>E7</f>
        <v>Dolní Věstonice - Dům přírody PÁLAVY</v>
      </c>
      <c r="F85" s="236"/>
      <c r="G85" s="236"/>
      <c r="H85" s="236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7" t="s">
        <v>106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201" t="str">
        <f>E9</f>
        <v>02 - Zemní práce stav.jámy</v>
      </c>
      <c r="F87" s="237"/>
      <c r="G87" s="237"/>
      <c r="H87" s="237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7" t="s">
        <v>18</v>
      </c>
      <c r="D89" s="30"/>
      <c r="E89" s="30"/>
      <c r="F89" s="25" t="str">
        <f>F12</f>
        <v>Dolní Věstonice</v>
      </c>
      <c r="G89" s="30"/>
      <c r="H89" s="30"/>
      <c r="I89" s="27" t="s">
        <v>20</v>
      </c>
      <c r="J89" s="53" t="str">
        <f>IF(J12="","",J12)</f>
        <v>19. 7. 2021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25.7" customHeight="1">
      <c r="A91" s="30"/>
      <c r="B91" s="31"/>
      <c r="C91" s="27" t="s">
        <v>22</v>
      </c>
      <c r="D91" s="30"/>
      <c r="E91" s="30"/>
      <c r="F91" s="25" t="str">
        <f>E15</f>
        <v>Regionální muzeum v Mikulově,  Mikulov</v>
      </c>
      <c r="G91" s="30"/>
      <c r="H91" s="30"/>
      <c r="I91" s="27" t="s">
        <v>28</v>
      </c>
      <c r="J91" s="28" t="str">
        <f>E21</f>
        <v>OK Atelier, s.r.o., Břeclav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7" t="s">
        <v>26</v>
      </c>
      <c r="D92" s="30"/>
      <c r="E92" s="30"/>
      <c r="F92" s="25" t="str">
        <f>IF(E18="","",E18)</f>
        <v>OK Atelier, s.r.o., Břeclav</v>
      </c>
      <c r="G92" s="30"/>
      <c r="H92" s="30"/>
      <c r="I92" s="27" t="s">
        <v>30</v>
      </c>
      <c r="J92" s="28" t="str">
        <f>E24</f>
        <v xml:space="preserve"> 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08" t="s">
        <v>109</v>
      </c>
      <c r="D94" s="100"/>
      <c r="E94" s="100"/>
      <c r="F94" s="100"/>
      <c r="G94" s="100"/>
      <c r="H94" s="100"/>
      <c r="I94" s="100"/>
      <c r="J94" s="109" t="s">
        <v>110</v>
      </c>
      <c r="K94" s="10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10" t="s">
        <v>111</v>
      </c>
      <c r="D96" s="30"/>
      <c r="E96" s="30"/>
      <c r="F96" s="30"/>
      <c r="G96" s="30"/>
      <c r="H96" s="30"/>
      <c r="I96" s="30"/>
      <c r="J96" s="69">
        <f>J119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8" t="s">
        <v>112</v>
      </c>
    </row>
    <row r="97" spans="1:31" s="9" customFormat="1" ht="24.95" customHeight="1">
      <c r="B97" s="111"/>
      <c r="D97" s="112" t="s">
        <v>113</v>
      </c>
      <c r="E97" s="113"/>
      <c r="F97" s="113"/>
      <c r="G97" s="113"/>
      <c r="H97" s="113"/>
      <c r="I97" s="113"/>
      <c r="J97" s="114">
        <f>J120</f>
        <v>0</v>
      </c>
      <c r="L97" s="111"/>
    </row>
    <row r="98" spans="1:31" s="10" customFormat="1" ht="19.899999999999999" customHeight="1">
      <c r="B98" s="115"/>
      <c r="D98" s="116" t="s">
        <v>114</v>
      </c>
      <c r="E98" s="117"/>
      <c r="F98" s="117"/>
      <c r="G98" s="117"/>
      <c r="H98" s="117"/>
      <c r="I98" s="117"/>
      <c r="J98" s="118">
        <f>J121</f>
        <v>0</v>
      </c>
      <c r="L98" s="115"/>
    </row>
    <row r="99" spans="1:31" s="10" customFormat="1" ht="19.899999999999999" customHeight="1">
      <c r="B99" s="115"/>
      <c r="D99" s="116" t="s">
        <v>115</v>
      </c>
      <c r="E99" s="117"/>
      <c r="F99" s="117"/>
      <c r="G99" s="117"/>
      <c r="H99" s="117"/>
      <c r="I99" s="117"/>
      <c r="J99" s="118">
        <f>J139</f>
        <v>0</v>
      </c>
      <c r="L99" s="115"/>
    </row>
    <row r="100" spans="1:31" s="2" customFormat="1" ht="21.75" customHeight="1">
      <c r="A100" s="30"/>
      <c r="B100" s="31"/>
      <c r="C100" s="30"/>
      <c r="D100" s="30"/>
      <c r="E100" s="30"/>
      <c r="F100" s="30"/>
      <c r="G100" s="30"/>
      <c r="H100" s="30"/>
      <c r="I100" s="30"/>
      <c r="J100" s="30"/>
      <c r="K100" s="30"/>
      <c r="L100" s="4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1" spans="1:31" s="2" customFormat="1" ht="6.95" customHeight="1">
      <c r="A101" s="30"/>
      <c r="B101" s="45"/>
      <c r="C101" s="46"/>
      <c r="D101" s="46"/>
      <c r="E101" s="46"/>
      <c r="F101" s="46"/>
      <c r="G101" s="46"/>
      <c r="H101" s="46"/>
      <c r="I101" s="46"/>
      <c r="J101" s="46"/>
      <c r="K101" s="46"/>
      <c r="L101" s="4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5" spans="1:31" s="2" customFormat="1" ht="6.95" customHeight="1">
      <c r="A105" s="30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24.95" customHeight="1">
      <c r="A106" s="30"/>
      <c r="B106" s="31"/>
      <c r="C106" s="22" t="s">
        <v>118</v>
      </c>
      <c r="D106" s="30"/>
      <c r="E106" s="30"/>
      <c r="F106" s="30"/>
      <c r="G106" s="30"/>
      <c r="H106" s="30"/>
      <c r="I106" s="30"/>
      <c r="J106" s="30"/>
      <c r="K106" s="30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6.95" customHeight="1">
      <c r="A107" s="30"/>
      <c r="B107" s="31"/>
      <c r="C107" s="30"/>
      <c r="D107" s="30"/>
      <c r="E107" s="30"/>
      <c r="F107" s="30"/>
      <c r="G107" s="30"/>
      <c r="H107" s="30"/>
      <c r="I107" s="30"/>
      <c r="J107" s="30"/>
      <c r="K107" s="30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2" customHeight="1">
      <c r="A108" s="30"/>
      <c r="B108" s="31"/>
      <c r="C108" s="27" t="s">
        <v>14</v>
      </c>
      <c r="D108" s="30"/>
      <c r="E108" s="30"/>
      <c r="F108" s="30"/>
      <c r="G108" s="30"/>
      <c r="H108" s="30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6.5" customHeight="1">
      <c r="A109" s="30"/>
      <c r="B109" s="31"/>
      <c r="C109" s="30"/>
      <c r="D109" s="30"/>
      <c r="E109" s="235" t="str">
        <f>E7</f>
        <v>Dolní Věstonice - Dům přírody PÁLAVY</v>
      </c>
      <c r="F109" s="236"/>
      <c r="G109" s="236"/>
      <c r="H109" s="236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2" customHeight="1">
      <c r="A110" s="30"/>
      <c r="B110" s="31"/>
      <c r="C110" s="27" t="s">
        <v>106</v>
      </c>
      <c r="D110" s="30"/>
      <c r="E110" s="30"/>
      <c r="F110" s="30"/>
      <c r="G110" s="30"/>
      <c r="H110" s="30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6.5" customHeight="1">
      <c r="A111" s="30"/>
      <c r="B111" s="31"/>
      <c r="C111" s="30"/>
      <c r="D111" s="30"/>
      <c r="E111" s="201" t="str">
        <f>E9</f>
        <v>02 - Zemní práce stav.jámy</v>
      </c>
      <c r="F111" s="237"/>
      <c r="G111" s="237"/>
      <c r="H111" s="237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6.95" customHeight="1">
      <c r="A112" s="30"/>
      <c r="B112" s="31"/>
      <c r="C112" s="30"/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2" customHeight="1">
      <c r="A113" s="30"/>
      <c r="B113" s="31"/>
      <c r="C113" s="27" t="s">
        <v>18</v>
      </c>
      <c r="D113" s="30"/>
      <c r="E113" s="30"/>
      <c r="F113" s="25" t="str">
        <f>F12</f>
        <v>Dolní Věstonice</v>
      </c>
      <c r="G113" s="30"/>
      <c r="H113" s="30"/>
      <c r="I113" s="27" t="s">
        <v>20</v>
      </c>
      <c r="J113" s="53" t="str">
        <f>IF(J12="","",J12)</f>
        <v>19. 7. 2021</v>
      </c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6.95" customHeight="1">
      <c r="A114" s="30"/>
      <c r="B114" s="31"/>
      <c r="C114" s="30"/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25.7" customHeight="1">
      <c r="A115" s="30"/>
      <c r="B115" s="31"/>
      <c r="C115" s="27" t="s">
        <v>22</v>
      </c>
      <c r="D115" s="30"/>
      <c r="E115" s="30"/>
      <c r="F115" s="25" t="str">
        <f>E15</f>
        <v>Regionální muzeum v Mikulově,  Mikulov</v>
      </c>
      <c r="G115" s="30"/>
      <c r="H115" s="30"/>
      <c r="I115" s="27" t="s">
        <v>28</v>
      </c>
      <c r="J115" s="28" t="str">
        <f>E21</f>
        <v>OK Atelier, s.r.o., Břeclav</v>
      </c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5.2" customHeight="1">
      <c r="A116" s="30"/>
      <c r="B116" s="31"/>
      <c r="C116" s="27" t="s">
        <v>26</v>
      </c>
      <c r="D116" s="30"/>
      <c r="E116" s="30"/>
      <c r="F116" s="25" t="str">
        <f>IF(E18="","",E18)</f>
        <v>OK Atelier, s.r.o., Břeclav</v>
      </c>
      <c r="G116" s="30"/>
      <c r="H116" s="30"/>
      <c r="I116" s="27" t="s">
        <v>30</v>
      </c>
      <c r="J116" s="28" t="str">
        <f>E24</f>
        <v xml:space="preserve"> </v>
      </c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0.35" customHeight="1">
      <c r="A117" s="30"/>
      <c r="B117" s="31"/>
      <c r="C117" s="30"/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11" customFormat="1" ht="29.25" customHeight="1">
      <c r="A118" s="119"/>
      <c r="B118" s="120"/>
      <c r="C118" s="121" t="s">
        <v>119</v>
      </c>
      <c r="D118" s="122" t="s">
        <v>58</v>
      </c>
      <c r="E118" s="122" t="s">
        <v>54</v>
      </c>
      <c r="F118" s="122" t="s">
        <v>55</v>
      </c>
      <c r="G118" s="122" t="s">
        <v>120</v>
      </c>
      <c r="H118" s="122" t="s">
        <v>121</v>
      </c>
      <c r="I118" s="122" t="s">
        <v>122</v>
      </c>
      <c r="J118" s="123" t="s">
        <v>110</v>
      </c>
      <c r="K118" s="124" t="s">
        <v>123</v>
      </c>
      <c r="L118" s="125"/>
      <c r="M118" s="60" t="s">
        <v>1</v>
      </c>
      <c r="N118" s="61" t="s">
        <v>37</v>
      </c>
      <c r="O118" s="61" t="s">
        <v>124</v>
      </c>
      <c r="P118" s="61" t="s">
        <v>125</v>
      </c>
      <c r="Q118" s="61" t="s">
        <v>126</v>
      </c>
      <c r="R118" s="61" t="s">
        <v>127</v>
      </c>
      <c r="S118" s="61" t="s">
        <v>128</v>
      </c>
      <c r="T118" s="62" t="s">
        <v>129</v>
      </c>
      <c r="U118" s="119"/>
      <c r="V118" s="119"/>
      <c r="W118" s="119"/>
      <c r="X118" s="119"/>
      <c r="Y118" s="119"/>
      <c r="Z118" s="119"/>
      <c r="AA118" s="119"/>
      <c r="AB118" s="119"/>
      <c r="AC118" s="119"/>
      <c r="AD118" s="119"/>
      <c r="AE118" s="119"/>
    </row>
    <row r="119" spans="1:65" s="2" customFormat="1" ht="22.9" customHeight="1">
      <c r="A119" s="30"/>
      <c r="B119" s="31"/>
      <c r="C119" s="67" t="s">
        <v>130</v>
      </c>
      <c r="D119" s="30"/>
      <c r="E119" s="30"/>
      <c r="F119" s="30"/>
      <c r="G119" s="30"/>
      <c r="H119" s="30"/>
      <c r="I119" s="30"/>
      <c r="J119" s="126">
        <f>BK119</f>
        <v>0</v>
      </c>
      <c r="K119" s="30"/>
      <c r="L119" s="31"/>
      <c r="M119" s="63"/>
      <c r="N119" s="54"/>
      <c r="O119" s="64"/>
      <c r="P119" s="127">
        <f>P120</f>
        <v>1416.6248500000002</v>
      </c>
      <c r="Q119" s="64"/>
      <c r="R119" s="127">
        <f>R120</f>
        <v>3.6479999999999999E-2</v>
      </c>
      <c r="S119" s="64"/>
      <c r="T119" s="128">
        <f>T120</f>
        <v>0</v>
      </c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T119" s="18" t="s">
        <v>72</v>
      </c>
      <c r="AU119" s="18" t="s">
        <v>112</v>
      </c>
      <c r="BK119" s="129">
        <f>BK120</f>
        <v>0</v>
      </c>
    </row>
    <row r="120" spans="1:65" s="12" customFormat="1" ht="25.9" customHeight="1">
      <c r="B120" s="130"/>
      <c r="D120" s="131" t="s">
        <v>72</v>
      </c>
      <c r="E120" s="132" t="s">
        <v>131</v>
      </c>
      <c r="F120" s="132" t="s">
        <v>132</v>
      </c>
      <c r="J120" s="133">
        <f>BK120</f>
        <v>0</v>
      </c>
      <c r="L120" s="130"/>
      <c r="M120" s="134"/>
      <c r="N120" s="135"/>
      <c r="O120" s="135"/>
      <c r="P120" s="136">
        <f>P121+P139</f>
        <v>1416.6248500000002</v>
      </c>
      <c r="Q120" s="135"/>
      <c r="R120" s="136">
        <f>R121+R139</f>
        <v>3.6479999999999999E-2</v>
      </c>
      <c r="S120" s="135"/>
      <c r="T120" s="137">
        <f>T121+T139</f>
        <v>0</v>
      </c>
      <c r="AR120" s="131" t="s">
        <v>81</v>
      </c>
      <c r="AT120" s="138" t="s">
        <v>72</v>
      </c>
      <c r="AU120" s="138" t="s">
        <v>73</v>
      </c>
      <c r="AY120" s="131" t="s">
        <v>133</v>
      </c>
      <c r="BK120" s="139">
        <f>BK121+BK139</f>
        <v>0</v>
      </c>
    </row>
    <row r="121" spans="1:65" s="12" customFormat="1" ht="22.9" customHeight="1">
      <c r="B121" s="130"/>
      <c r="D121" s="131" t="s">
        <v>72</v>
      </c>
      <c r="E121" s="140" t="s">
        <v>81</v>
      </c>
      <c r="F121" s="140" t="s">
        <v>134</v>
      </c>
      <c r="J121" s="141">
        <f>BK121</f>
        <v>0</v>
      </c>
      <c r="L121" s="130"/>
      <c r="M121" s="134"/>
      <c r="N121" s="135"/>
      <c r="O121" s="135"/>
      <c r="P121" s="136">
        <f>SUM(P122:P138)</f>
        <v>1357.2848500000002</v>
      </c>
      <c r="Q121" s="135"/>
      <c r="R121" s="136">
        <f>SUM(R122:R138)</f>
        <v>3.0000000000000002E-2</v>
      </c>
      <c r="S121" s="135"/>
      <c r="T121" s="137">
        <f>SUM(T122:T138)</f>
        <v>0</v>
      </c>
      <c r="AR121" s="131" t="s">
        <v>81</v>
      </c>
      <c r="AT121" s="138" t="s">
        <v>72</v>
      </c>
      <c r="AU121" s="138" t="s">
        <v>81</v>
      </c>
      <c r="AY121" s="131" t="s">
        <v>133</v>
      </c>
      <c r="BK121" s="139">
        <f>SUM(BK122:BK138)</f>
        <v>0</v>
      </c>
    </row>
    <row r="122" spans="1:65" s="2" customFormat="1" ht="24.2" customHeight="1">
      <c r="A122" s="30"/>
      <c r="B122" s="142"/>
      <c r="C122" s="143" t="s">
        <v>81</v>
      </c>
      <c r="D122" s="143" t="s">
        <v>135</v>
      </c>
      <c r="E122" s="144" t="s">
        <v>296</v>
      </c>
      <c r="F122" s="145" t="s">
        <v>297</v>
      </c>
      <c r="G122" s="146" t="s">
        <v>258</v>
      </c>
      <c r="H122" s="147">
        <v>1000</v>
      </c>
      <c r="I122" s="148"/>
      <c r="J122" s="148">
        <f>ROUND(I122*H122,2)</f>
        <v>0</v>
      </c>
      <c r="K122" s="149"/>
      <c r="L122" s="31"/>
      <c r="M122" s="150" t="s">
        <v>1</v>
      </c>
      <c r="N122" s="151" t="s">
        <v>38</v>
      </c>
      <c r="O122" s="152">
        <v>0.184</v>
      </c>
      <c r="P122" s="152">
        <f>O122*H122</f>
        <v>184</v>
      </c>
      <c r="Q122" s="152">
        <v>3.0000000000000001E-5</v>
      </c>
      <c r="R122" s="152">
        <f>Q122*H122</f>
        <v>3.0000000000000002E-2</v>
      </c>
      <c r="S122" s="152">
        <v>0</v>
      </c>
      <c r="T122" s="153">
        <f>S122*H122</f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R122" s="154" t="s">
        <v>139</v>
      </c>
      <c r="AT122" s="154" t="s">
        <v>135</v>
      </c>
      <c r="AU122" s="154" t="s">
        <v>83</v>
      </c>
      <c r="AY122" s="18" t="s">
        <v>133</v>
      </c>
      <c r="BE122" s="155">
        <f>IF(N122="základní",J122,0)</f>
        <v>0</v>
      </c>
      <c r="BF122" s="155">
        <f>IF(N122="snížená",J122,0)</f>
        <v>0</v>
      </c>
      <c r="BG122" s="155">
        <f>IF(N122="zákl. přenesená",J122,0)</f>
        <v>0</v>
      </c>
      <c r="BH122" s="155">
        <f>IF(N122="sníž. přenesená",J122,0)</f>
        <v>0</v>
      </c>
      <c r="BI122" s="155">
        <f>IF(N122="nulová",J122,0)</f>
        <v>0</v>
      </c>
      <c r="BJ122" s="18" t="s">
        <v>81</v>
      </c>
      <c r="BK122" s="155">
        <f>ROUND(I122*H122,2)</f>
        <v>0</v>
      </c>
      <c r="BL122" s="18" t="s">
        <v>139</v>
      </c>
      <c r="BM122" s="154" t="s">
        <v>298</v>
      </c>
    </row>
    <row r="123" spans="1:65" s="13" customFormat="1">
      <c r="B123" s="156"/>
      <c r="D123" s="157" t="s">
        <v>141</v>
      </c>
      <c r="E123" s="158" t="s">
        <v>1</v>
      </c>
      <c r="F123" s="159" t="s">
        <v>299</v>
      </c>
      <c r="H123" s="160">
        <v>1000</v>
      </c>
      <c r="L123" s="156"/>
      <c r="M123" s="161"/>
      <c r="N123" s="162"/>
      <c r="O123" s="162"/>
      <c r="P123" s="162"/>
      <c r="Q123" s="162"/>
      <c r="R123" s="162"/>
      <c r="S123" s="162"/>
      <c r="T123" s="163"/>
      <c r="AT123" s="158" t="s">
        <v>141</v>
      </c>
      <c r="AU123" s="158" t="s">
        <v>83</v>
      </c>
      <c r="AV123" s="13" t="s">
        <v>83</v>
      </c>
      <c r="AW123" s="13" t="s">
        <v>29</v>
      </c>
      <c r="AX123" s="13" t="s">
        <v>81</v>
      </c>
      <c r="AY123" s="158" t="s">
        <v>133</v>
      </c>
    </row>
    <row r="124" spans="1:65" s="2" customFormat="1" ht="24.2" customHeight="1">
      <c r="A124" s="30"/>
      <c r="B124" s="142"/>
      <c r="C124" s="143" t="s">
        <v>83</v>
      </c>
      <c r="D124" s="143" t="s">
        <v>135</v>
      </c>
      <c r="E124" s="144" t="s">
        <v>300</v>
      </c>
      <c r="F124" s="145" t="s">
        <v>301</v>
      </c>
      <c r="G124" s="146" t="s">
        <v>226</v>
      </c>
      <c r="H124" s="147">
        <v>37.35</v>
      </c>
      <c r="I124" s="148"/>
      <c r="J124" s="148">
        <f>ROUND(I124*H124,2)</f>
        <v>0</v>
      </c>
      <c r="K124" s="149"/>
      <c r="L124" s="31"/>
      <c r="M124" s="150" t="s">
        <v>1</v>
      </c>
      <c r="N124" s="151" t="s">
        <v>38</v>
      </c>
      <c r="O124" s="152">
        <v>4.1390000000000002</v>
      </c>
      <c r="P124" s="152">
        <f>O124*H124</f>
        <v>154.59165000000002</v>
      </c>
      <c r="Q124" s="152">
        <v>0</v>
      </c>
      <c r="R124" s="152">
        <f>Q124*H124</f>
        <v>0</v>
      </c>
      <c r="S124" s="152">
        <v>0</v>
      </c>
      <c r="T124" s="153">
        <f>S124*H124</f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54" t="s">
        <v>139</v>
      </c>
      <c r="AT124" s="154" t="s">
        <v>135</v>
      </c>
      <c r="AU124" s="154" t="s">
        <v>83</v>
      </c>
      <c r="AY124" s="18" t="s">
        <v>133</v>
      </c>
      <c r="BE124" s="155">
        <f>IF(N124="základní",J124,0)</f>
        <v>0</v>
      </c>
      <c r="BF124" s="155">
        <f>IF(N124="snížená",J124,0)</f>
        <v>0</v>
      </c>
      <c r="BG124" s="155">
        <f>IF(N124="zákl. přenesená",J124,0)</f>
        <v>0</v>
      </c>
      <c r="BH124" s="155">
        <f>IF(N124="sníž. přenesená",J124,0)</f>
        <v>0</v>
      </c>
      <c r="BI124" s="155">
        <f>IF(N124="nulová",J124,0)</f>
        <v>0</v>
      </c>
      <c r="BJ124" s="18" t="s">
        <v>81</v>
      </c>
      <c r="BK124" s="155">
        <f>ROUND(I124*H124,2)</f>
        <v>0</v>
      </c>
      <c r="BL124" s="18" t="s">
        <v>139</v>
      </c>
      <c r="BM124" s="154" t="s">
        <v>302</v>
      </c>
    </row>
    <row r="125" spans="1:65" s="13" customFormat="1">
      <c r="B125" s="156"/>
      <c r="D125" s="157" t="s">
        <v>141</v>
      </c>
      <c r="E125" s="158" t="s">
        <v>1</v>
      </c>
      <c r="F125" s="159" t="s">
        <v>303</v>
      </c>
      <c r="H125" s="160">
        <v>37.35</v>
      </c>
      <c r="L125" s="156"/>
      <c r="M125" s="161"/>
      <c r="N125" s="162"/>
      <c r="O125" s="162"/>
      <c r="P125" s="162"/>
      <c r="Q125" s="162"/>
      <c r="R125" s="162"/>
      <c r="S125" s="162"/>
      <c r="T125" s="163"/>
      <c r="AT125" s="158" t="s">
        <v>141</v>
      </c>
      <c r="AU125" s="158" t="s">
        <v>83</v>
      </c>
      <c r="AV125" s="13" t="s">
        <v>83</v>
      </c>
      <c r="AW125" s="13" t="s">
        <v>29</v>
      </c>
      <c r="AX125" s="13" t="s">
        <v>81</v>
      </c>
      <c r="AY125" s="158" t="s">
        <v>133</v>
      </c>
    </row>
    <row r="126" spans="1:65" s="2" customFormat="1" ht="33" customHeight="1">
      <c r="A126" s="30"/>
      <c r="B126" s="142"/>
      <c r="C126" s="143" t="s">
        <v>151</v>
      </c>
      <c r="D126" s="143" t="s">
        <v>135</v>
      </c>
      <c r="E126" s="144" t="s">
        <v>304</v>
      </c>
      <c r="F126" s="145" t="s">
        <v>305</v>
      </c>
      <c r="G126" s="146" t="s">
        <v>226</v>
      </c>
      <c r="H126" s="147">
        <v>699</v>
      </c>
      <c r="I126" s="148"/>
      <c r="J126" s="148">
        <f>ROUND(I126*H126,2)</f>
        <v>0</v>
      </c>
      <c r="K126" s="149"/>
      <c r="L126" s="31"/>
      <c r="M126" s="150" t="s">
        <v>1</v>
      </c>
      <c r="N126" s="151" t="s">
        <v>38</v>
      </c>
      <c r="O126" s="152">
        <v>0.91800000000000004</v>
      </c>
      <c r="P126" s="152">
        <f>O126*H126</f>
        <v>641.68200000000002</v>
      </c>
      <c r="Q126" s="152">
        <v>0</v>
      </c>
      <c r="R126" s="152">
        <f>Q126*H126</f>
        <v>0</v>
      </c>
      <c r="S126" s="152">
        <v>0</v>
      </c>
      <c r="T126" s="153">
        <f>S126*H126</f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54" t="s">
        <v>139</v>
      </c>
      <c r="AT126" s="154" t="s">
        <v>135</v>
      </c>
      <c r="AU126" s="154" t="s">
        <v>83</v>
      </c>
      <c r="AY126" s="18" t="s">
        <v>133</v>
      </c>
      <c r="BE126" s="155">
        <f>IF(N126="základní",J126,0)</f>
        <v>0</v>
      </c>
      <c r="BF126" s="155">
        <f>IF(N126="snížená",J126,0)</f>
        <v>0</v>
      </c>
      <c r="BG126" s="155">
        <f>IF(N126="zákl. přenesená",J126,0)</f>
        <v>0</v>
      </c>
      <c r="BH126" s="155">
        <f>IF(N126="sníž. přenesená",J126,0)</f>
        <v>0</v>
      </c>
      <c r="BI126" s="155">
        <f>IF(N126="nulová",J126,0)</f>
        <v>0</v>
      </c>
      <c r="BJ126" s="18" t="s">
        <v>81</v>
      </c>
      <c r="BK126" s="155">
        <f>ROUND(I126*H126,2)</f>
        <v>0</v>
      </c>
      <c r="BL126" s="18" t="s">
        <v>139</v>
      </c>
      <c r="BM126" s="154" t="s">
        <v>306</v>
      </c>
    </row>
    <row r="127" spans="1:65" s="13" customFormat="1">
      <c r="B127" s="156"/>
      <c r="D127" s="157" t="s">
        <v>141</v>
      </c>
      <c r="E127" s="158" t="s">
        <v>1</v>
      </c>
      <c r="F127" s="159" t="s">
        <v>307</v>
      </c>
      <c r="H127" s="160">
        <v>593.48599999999999</v>
      </c>
      <c r="L127" s="156"/>
      <c r="M127" s="161"/>
      <c r="N127" s="162"/>
      <c r="O127" s="162"/>
      <c r="P127" s="162"/>
      <c r="Q127" s="162"/>
      <c r="R127" s="162"/>
      <c r="S127" s="162"/>
      <c r="T127" s="163"/>
      <c r="AT127" s="158" t="s">
        <v>141</v>
      </c>
      <c r="AU127" s="158" t="s">
        <v>83</v>
      </c>
      <c r="AV127" s="13" t="s">
        <v>83</v>
      </c>
      <c r="AW127" s="13" t="s">
        <v>29</v>
      </c>
      <c r="AX127" s="13" t="s">
        <v>73</v>
      </c>
      <c r="AY127" s="158" t="s">
        <v>133</v>
      </c>
    </row>
    <row r="128" spans="1:65" s="13" customFormat="1">
      <c r="B128" s="156"/>
      <c r="D128" s="157" t="s">
        <v>141</v>
      </c>
      <c r="E128" s="158" t="s">
        <v>1</v>
      </c>
      <c r="F128" s="159" t="s">
        <v>308</v>
      </c>
      <c r="H128" s="160">
        <v>142.22300000000001</v>
      </c>
      <c r="L128" s="156"/>
      <c r="M128" s="161"/>
      <c r="N128" s="162"/>
      <c r="O128" s="162"/>
      <c r="P128" s="162"/>
      <c r="Q128" s="162"/>
      <c r="R128" s="162"/>
      <c r="S128" s="162"/>
      <c r="T128" s="163"/>
      <c r="AT128" s="158" t="s">
        <v>141</v>
      </c>
      <c r="AU128" s="158" t="s">
        <v>83</v>
      </c>
      <c r="AV128" s="13" t="s">
        <v>83</v>
      </c>
      <c r="AW128" s="13" t="s">
        <v>29</v>
      </c>
      <c r="AX128" s="13" t="s">
        <v>73</v>
      </c>
      <c r="AY128" s="158" t="s">
        <v>133</v>
      </c>
    </row>
    <row r="129" spans="1:65" s="16" customFormat="1">
      <c r="B129" s="191"/>
      <c r="D129" s="157" t="s">
        <v>141</v>
      </c>
      <c r="E129" s="192" t="s">
        <v>1</v>
      </c>
      <c r="F129" s="193" t="s">
        <v>309</v>
      </c>
      <c r="H129" s="194">
        <v>735.70900000000006</v>
      </c>
      <c r="L129" s="191"/>
      <c r="M129" s="195"/>
      <c r="N129" s="196"/>
      <c r="O129" s="196"/>
      <c r="P129" s="196"/>
      <c r="Q129" s="196"/>
      <c r="R129" s="196"/>
      <c r="S129" s="196"/>
      <c r="T129" s="197"/>
      <c r="AT129" s="192" t="s">
        <v>141</v>
      </c>
      <c r="AU129" s="192" t="s">
        <v>83</v>
      </c>
      <c r="AV129" s="16" t="s">
        <v>151</v>
      </c>
      <c r="AW129" s="16" t="s">
        <v>29</v>
      </c>
      <c r="AX129" s="16" t="s">
        <v>73</v>
      </c>
      <c r="AY129" s="192" t="s">
        <v>133</v>
      </c>
    </row>
    <row r="130" spans="1:65" s="13" customFormat="1">
      <c r="B130" s="156"/>
      <c r="D130" s="157" t="s">
        <v>141</v>
      </c>
      <c r="E130" s="158" t="s">
        <v>1</v>
      </c>
      <c r="F130" s="159" t="s">
        <v>310</v>
      </c>
      <c r="H130" s="160">
        <v>698.65</v>
      </c>
      <c r="L130" s="156"/>
      <c r="M130" s="161"/>
      <c r="N130" s="162"/>
      <c r="O130" s="162"/>
      <c r="P130" s="162"/>
      <c r="Q130" s="162"/>
      <c r="R130" s="162"/>
      <c r="S130" s="162"/>
      <c r="T130" s="163"/>
      <c r="AT130" s="158" t="s">
        <v>141</v>
      </c>
      <c r="AU130" s="158" t="s">
        <v>83</v>
      </c>
      <c r="AV130" s="13" t="s">
        <v>83</v>
      </c>
      <c r="AW130" s="13" t="s">
        <v>29</v>
      </c>
      <c r="AX130" s="13" t="s">
        <v>73</v>
      </c>
      <c r="AY130" s="158" t="s">
        <v>133</v>
      </c>
    </row>
    <row r="131" spans="1:65" s="13" customFormat="1">
      <c r="B131" s="156"/>
      <c r="D131" s="157" t="s">
        <v>141</v>
      </c>
      <c r="E131" s="158" t="s">
        <v>1</v>
      </c>
      <c r="F131" s="159" t="s">
        <v>311</v>
      </c>
      <c r="H131" s="160">
        <v>699</v>
      </c>
      <c r="L131" s="156"/>
      <c r="M131" s="161"/>
      <c r="N131" s="162"/>
      <c r="O131" s="162"/>
      <c r="P131" s="162"/>
      <c r="Q131" s="162"/>
      <c r="R131" s="162"/>
      <c r="S131" s="162"/>
      <c r="T131" s="163"/>
      <c r="AT131" s="158" t="s">
        <v>141</v>
      </c>
      <c r="AU131" s="158" t="s">
        <v>83</v>
      </c>
      <c r="AV131" s="13" t="s">
        <v>83</v>
      </c>
      <c r="AW131" s="13" t="s">
        <v>29</v>
      </c>
      <c r="AX131" s="13" t="s">
        <v>81</v>
      </c>
      <c r="AY131" s="158" t="s">
        <v>133</v>
      </c>
    </row>
    <row r="132" spans="1:65" s="2" customFormat="1" ht="33" customHeight="1">
      <c r="A132" s="30"/>
      <c r="B132" s="142"/>
      <c r="C132" s="143" t="s">
        <v>139</v>
      </c>
      <c r="D132" s="143" t="s">
        <v>135</v>
      </c>
      <c r="E132" s="144" t="s">
        <v>312</v>
      </c>
      <c r="F132" s="145" t="s">
        <v>313</v>
      </c>
      <c r="G132" s="146" t="s">
        <v>226</v>
      </c>
      <c r="H132" s="147">
        <v>736.35</v>
      </c>
      <c r="I132" s="148"/>
      <c r="J132" s="148">
        <f>ROUND(I132*H132,2)</f>
        <v>0</v>
      </c>
      <c r="K132" s="149"/>
      <c r="L132" s="31"/>
      <c r="M132" s="150" t="s">
        <v>1</v>
      </c>
      <c r="N132" s="151" t="s">
        <v>38</v>
      </c>
      <c r="O132" s="152">
        <v>0.14799999999999999</v>
      </c>
      <c r="P132" s="152">
        <f>O132*H132</f>
        <v>108.9798</v>
      </c>
      <c r="Q132" s="152">
        <v>0</v>
      </c>
      <c r="R132" s="152">
        <f>Q132*H132</f>
        <v>0</v>
      </c>
      <c r="S132" s="152">
        <v>0</v>
      </c>
      <c r="T132" s="153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54" t="s">
        <v>139</v>
      </c>
      <c r="AT132" s="154" t="s">
        <v>135</v>
      </c>
      <c r="AU132" s="154" t="s">
        <v>83</v>
      </c>
      <c r="AY132" s="18" t="s">
        <v>133</v>
      </c>
      <c r="BE132" s="155">
        <f>IF(N132="základní",J132,0)</f>
        <v>0</v>
      </c>
      <c r="BF132" s="155">
        <f>IF(N132="snížená",J132,0)</f>
        <v>0</v>
      </c>
      <c r="BG132" s="155">
        <f>IF(N132="zákl. přenesená",J132,0)</f>
        <v>0</v>
      </c>
      <c r="BH132" s="155">
        <f>IF(N132="sníž. přenesená",J132,0)</f>
        <v>0</v>
      </c>
      <c r="BI132" s="155">
        <f>IF(N132="nulová",J132,0)</f>
        <v>0</v>
      </c>
      <c r="BJ132" s="18" t="s">
        <v>81</v>
      </c>
      <c r="BK132" s="155">
        <f>ROUND(I132*H132,2)</f>
        <v>0</v>
      </c>
      <c r="BL132" s="18" t="s">
        <v>139</v>
      </c>
      <c r="BM132" s="154" t="s">
        <v>314</v>
      </c>
    </row>
    <row r="133" spans="1:65" s="13" customFormat="1">
      <c r="B133" s="156"/>
      <c r="D133" s="157" t="s">
        <v>141</v>
      </c>
      <c r="E133" s="158" t="s">
        <v>1</v>
      </c>
      <c r="F133" s="159" t="s">
        <v>315</v>
      </c>
      <c r="H133" s="160">
        <v>736.35</v>
      </c>
      <c r="L133" s="156"/>
      <c r="M133" s="161"/>
      <c r="N133" s="162"/>
      <c r="O133" s="162"/>
      <c r="P133" s="162"/>
      <c r="Q133" s="162"/>
      <c r="R133" s="162"/>
      <c r="S133" s="162"/>
      <c r="T133" s="163"/>
      <c r="AT133" s="158" t="s">
        <v>141</v>
      </c>
      <c r="AU133" s="158" t="s">
        <v>83</v>
      </c>
      <c r="AV133" s="13" t="s">
        <v>83</v>
      </c>
      <c r="AW133" s="13" t="s">
        <v>29</v>
      </c>
      <c r="AX133" s="13" t="s">
        <v>81</v>
      </c>
      <c r="AY133" s="158" t="s">
        <v>133</v>
      </c>
    </row>
    <row r="134" spans="1:65" s="2" customFormat="1" ht="37.9" customHeight="1">
      <c r="A134" s="30"/>
      <c r="B134" s="142"/>
      <c r="C134" s="143" t="s">
        <v>161</v>
      </c>
      <c r="D134" s="143" t="s">
        <v>135</v>
      </c>
      <c r="E134" s="144" t="s">
        <v>316</v>
      </c>
      <c r="F134" s="145" t="s">
        <v>317</v>
      </c>
      <c r="G134" s="146" t="s">
        <v>226</v>
      </c>
      <c r="H134" s="147">
        <v>736.35</v>
      </c>
      <c r="I134" s="148"/>
      <c r="J134" s="148">
        <f>ROUND(I134*H134,2)</f>
        <v>0</v>
      </c>
      <c r="K134" s="149"/>
      <c r="L134" s="31"/>
      <c r="M134" s="150" t="s">
        <v>1</v>
      </c>
      <c r="N134" s="151" t="s">
        <v>38</v>
      </c>
      <c r="O134" s="152">
        <v>9.9000000000000005E-2</v>
      </c>
      <c r="P134" s="152">
        <f>O134*H134</f>
        <v>72.898650000000004</v>
      </c>
      <c r="Q134" s="152">
        <v>0</v>
      </c>
      <c r="R134" s="152">
        <f>Q134*H134</f>
        <v>0</v>
      </c>
      <c r="S134" s="152">
        <v>0</v>
      </c>
      <c r="T134" s="153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54" t="s">
        <v>139</v>
      </c>
      <c r="AT134" s="154" t="s">
        <v>135</v>
      </c>
      <c r="AU134" s="154" t="s">
        <v>83</v>
      </c>
      <c r="AY134" s="18" t="s">
        <v>133</v>
      </c>
      <c r="BE134" s="155">
        <f>IF(N134="základní",J134,0)</f>
        <v>0</v>
      </c>
      <c r="BF134" s="155">
        <f>IF(N134="snížená",J134,0)</f>
        <v>0</v>
      </c>
      <c r="BG134" s="155">
        <f>IF(N134="zákl. přenesená",J134,0)</f>
        <v>0</v>
      </c>
      <c r="BH134" s="155">
        <f>IF(N134="sníž. přenesená",J134,0)</f>
        <v>0</v>
      </c>
      <c r="BI134" s="155">
        <f>IF(N134="nulová",J134,0)</f>
        <v>0</v>
      </c>
      <c r="BJ134" s="18" t="s">
        <v>81</v>
      </c>
      <c r="BK134" s="155">
        <f>ROUND(I134*H134,2)</f>
        <v>0</v>
      </c>
      <c r="BL134" s="18" t="s">
        <v>139</v>
      </c>
      <c r="BM134" s="154" t="s">
        <v>318</v>
      </c>
    </row>
    <row r="135" spans="1:65" s="2" customFormat="1" ht="24.2" customHeight="1">
      <c r="A135" s="30"/>
      <c r="B135" s="142"/>
      <c r="C135" s="143" t="s">
        <v>166</v>
      </c>
      <c r="D135" s="143" t="s">
        <v>135</v>
      </c>
      <c r="E135" s="144" t="s">
        <v>319</v>
      </c>
      <c r="F135" s="145" t="s">
        <v>320</v>
      </c>
      <c r="G135" s="146" t="s">
        <v>226</v>
      </c>
      <c r="H135" s="147">
        <v>736.35</v>
      </c>
      <c r="I135" s="148"/>
      <c r="J135" s="148">
        <f>ROUND(I135*H135,2)</f>
        <v>0</v>
      </c>
      <c r="K135" s="149"/>
      <c r="L135" s="31"/>
      <c r="M135" s="150" t="s">
        <v>1</v>
      </c>
      <c r="N135" s="151" t="s">
        <v>38</v>
      </c>
      <c r="O135" s="152">
        <v>0.25600000000000001</v>
      </c>
      <c r="P135" s="152">
        <f>O135*H135</f>
        <v>188.50560000000002</v>
      </c>
      <c r="Q135" s="152">
        <v>0</v>
      </c>
      <c r="R135" s="152">
        <f>Q135*H135</f>
        <v>0</v>
      </c>
      <c r="S135" s="152">
        <v>0</v>
      </c>
      <c r="T135" s="153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54" t="s">
        <v>139</v>
      </c>
      <c r="AT135" s="154" t="s">
        <v>135</v>
      </c>
      <c r="AU135" s="154" t="s">
        <v>83</v>
      </c>
      <c r="AY135" s="18" t="s">
        <v>133</v>
      </c>
      <c r="BE135" s="155">
        <f>IF(N135="základní",J135,0)</f>
        <v>0</v>
      </c>
      <c r="BF135" s="155">
        <f>IF(N135="snížená",J135,0)</f>
        <v>0</v>
      </c>
      <c r="BG135" s="155">
        <f>IF(N135="zákl. přenesená",J135,0)</f>
        <v>0</v>
      </c>
      <c r="BH135" s="155">
        <f>IF(N135="sníž. přenesená",J135,0)</f>
        <v>0</v>
      </c>
      <c r="BI135" s="155">
        <f>IF(N135="nulová",J135,0)</f>
        <v>0</v>
      </c>
      <c r="BJ135" s="18" t="s">
        <v>81</v>
      </c>
      <c r="BK135" s="155">
        <f>ROUND(I135*H135,2)</f>
        <v>0</v>
      </c>
      <c r="BL135" s="18" t="s">
        <v>139</v>
      </c>
      <c r="BM135" s="154" t="s">
        <v>321</v>
      </c>
    </row>
    <row r="136" spans="1:65" s="2" customFormat="1" ht="33" customHeight="1">
      <c r="A136" s="30"/>
      <c r="B136" s="142"/>
      <c r="C136" s="143" t="s">
        <v>171</v>
      </c>
      <c r="D136" s="143" t="s">
        <v>135</v>
      </c>
      <c r="E136" s="144" t="s">
        <v>322</v>
      </c>
      <c r="F136" s="145" t="s">
        <v>323</v>
      </c>
      <c r="G136" s="146" t="s">
        <v>146</v>
      </c>
      <c r="H136" s="147">
        <v>1546.335</v>
      </c>
      <c r="I136" s="148"/>
      <c r="J136" s="148">
        <f>ROUND(I136*H136,2)</f>
        <v>0</v>
      </c>
      <c r="K136" s="149"/>
      <c r="L136" s="31"/>
      <c r="M136" s="150" t="s">
        <v>1</v>
      </c>
      <c r="N136" s="151" t="s">
        <v>38</v>
      </c>
      <c r="O136" s="152">
        <v>0</v>
      </c>
      <c r="P136" s="152">
        <f>O136*H136</f>
        <v>0</v>
      </c>
      <c r="Q136" s="152">
        <v>0</v>
      </c>
      <c r="R136" s="152">
        <f>Q136*H136</f>
        <v>0</v>
      </c>
      <c r="S136" s="152">
        <v>0</v>
      </c>
      <c r="T136" s="153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4" t="s">
        <v>139</v>
      </c>
      <c r="AT136" s="154" t="s">
        <v>135</v>
      </c>
      <c r="AU136" s="154" t="s">
        <v>83</v>
      </c>
      <c r="AY136" s="18" t="s">
        <v>133</v>
      </c>
      <c r="BE136" s="155">
        <f>IF(N136="základní",J136,0)</f>
        <v>0</v>
      </c>
      <c r="BF136" s="155">
        <f>IF(N136="snížená",J136,0)</f>
        <v>0</v>
      </c>
      <c r="BG136" s="155">
        <f>IF(N136="zákl. přenesená",J136,0)</f>
        <v>0</v>
      </c>
      <c r="BH136" s="155">
        <f>IF(N136="sníž. přenesená",J136,0)</f>
        <v>0</v>
      </c>
      <c r="BI136" s="155">
        <f>IF(N136="nulová",J136,0)</f>
        <v>0</v>
      </c>
      <c r="BJ136" s="18" t="s">
        <v>81</v>
      </c>
      <c r="BK136" s="155">
        <f>ROUND(I136*H136,2)</f>
        <v>0</v>
      </c>
      <c r="BL136" s="18" t="s">
        <v>139</v>
      </c>
      <c r="BM136" s="154" t="s">
        <v>324</v>
      </c>
    </row>
    <row r="137" spans="1:65" s="13" customFormat="1">
      <c r="B137" s="156"/>
      <c r="D137" s="157" t="s">
        <v>141</v>
      </c>
      <c r="E137" s="158" t="s">
        <v>1</v>
      </c>
      <c r="F137" s="159" t="s">
        <v>325</v>
      </c>
      <c r="H137" s="160">
        <v>1546.335</v>
      </c>
      <c r="L137" s="156"/>
      <c r="M137" s="161"/>
      <c r="N137" s="162"/>
      <c r="O137" s="162"/>
      <c r="P137" s="162"/>
      <c r="Q137" s="162"/>
      <c r="R137" s="162"/>
      <c r="S137" s="162"/>
      <c r="T137" s="163"/>
      <c r="AT137" s="158" t="s">
        <v>141</v>
      </c>
      <c r="AU137" s="158" t="s">
        <v>83</v>
      </c>
      <c r="AV137" s="13" t="s">
        <v>83</v>
      </c>
      <c r="AW137" s="13" t="s">
        <v>29</v>
      </c>
      <c r="AX137" s="13" t="s">
        <v>81</v>
      </c>
      <c r="AY137" s="158" t="s">
        <v>133</v>
      </c>
    </row>
    <row r="138" spans="1:65" s="2" customFormat="1" ht="16.5" customHeight="1">
      <c r="A138" s="30"/>
      <c r="B138" s="142"/>
      <c r="C138" s="143" t="s">
        <v>147</v>
      </c>
      <c r="D138" s="143" t="s">
        <v>135</v>
      </c>
      <c r="E138" s="144" t="s">
        <v>326</v>
      </c>
      <c r="F138" s="145" t="s">
        <v>327</v>
      </c>
      <c r="G138" s="146" t="s">
        <v>226</v>
      </c>
      <c r="H138" s="147">
        <v>736.35</v>
      </c>
      <c r="I138" s="148"/>
      <c r="J138" s="148">
        <f>ROUND(I138*H138,2)</f>
        <v>0</v>
      </c>
      <c r="K138" s="149"/>
      <c r="L138" s="31"/>
      <c r="M138" s="150" t="s">
        <v>1</v>
      </c>
      <c r="N138" s="151" t="s">
        <v>38</v>
      </c>
      <c r="O138" s="152">
        <v>8.9999999999999993E-3</v>
      </c>
      <c r="P138" s="152">
        <f>O138*H138</f>
        <v>6.6271499999999994</v>
      </c>
      <c r="Q138" s="152">
        <v>0</v>
      </c>
      <c r="R138" s="152">
        <f>Q138*H138</f>
        <v>0</v>
      </c>
      <c r="S138" s="152">
        <v>0</v>
      </c>
      <c r="T138" s="153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54" t="s">
        <v>139</v>
      </c>
      <c r="AT138" s="154" t="s">
        <v>135</v>
      </c>
      <c r="AU138" s="154" t="s">
        <v>83</v>
      </c>
      <c r="AY138" s="18" t="s">
        <v>133</v>
      </c>
      <c r="BE138" s="155">
        <f>IF(N138="základní",J138,0)</f>
        <v>0</v>
      </c>
      <c r="BF138" s="155">
        <f>IF(N138="snížená",J138,0)</f>
        <v>0</v>
      </c>
      <c r="BG138" s="155">
        <f>IF(N138="zákl. přenesená",J138,0)</f>
        <v>0</v>
      </c>
      <c r="BH138" s="155">
        <f>IF(N138="sníž. přenesená",J138,0)</f>
        <v>0</v>
      </c>
      <c r="BI138" s="155">
        <f>IF(N138="nulová",J138,0)</f>
        <v>0</v>
      </c>
      <c r="BJ138" s="18" t="s">
        <v>81</v>
      </c>
      <c r="BK138" s="155">
        <f>ROUND(I138*H138,2)</f>
        <v>0</v>
      </c>
      <c r="BL138" s="18" t="s">
        <v>139</v>
      </c>
      <c r="BM138" s="154" t="s">
        <v>328</v>
      </c>
    </row>
    <row r="139" spans="1:65" s="12" customFormat="1" ht="22.9" customHeight="1">
      <c r="B139" s="130"/>
      <c r="D139" s="131" t="s">
        <v>72</v>
      </c>
      <c r="E139" s="140" t="s">
        <v>83</v>
      </c>
      <c r="F139" s="140" t="s">
        <v>213</v>
      </c>
      <c r="J139" s="141">
        <f>BK139</f>
        <v>0</v>
      </c>
      <c r="L139" s="130"/>
      <c r="M139" s="134"/>
      <c r="N139" s="135"/>
      <c r="O139" s="135"/>
      <c r="P139" s="136">
        <f>SUM(P140:P142)</f>
        <v>59.34</v>
      </c>
      <c r="Q139" s="135"/>
      <c r="R139" s="136">
        <f>SUM(R140:R142)</f>
        <v>6.4799999999999996E-3</v>
      </c>
      <c r="S139" s="135"/>
      <c r="T139" s="137">
        <f>SUM(T140:T142)</f>
        <v>0</v>
      </c>
      <c r="AR139" s="131" t="s">
        <v>81</v>
      </c>
      <c r="AT139" s="138" t="s">
        <v>72</v>
      </c>
      <c r="AU139" s="138" t="s">
        <v>81</v>
      </c>
      <c r="AY139" s="131" t="s">
        <v>133</v>
      </c>
      <c r="BK139" s="139">
        <f>SUM(BK140:BK142)</f>
        <v>0</v>
      </c>
    </row>
    <row r="140" spans="1:65" s="2" customFormat="1" ht="16.5" customHeight="1">
      <c r="A140" s="30"/>
      <c r="B140" s="142"/>
      <c r="C140" s="143" t="s">
        <v>180</v>
      </c>
      <c r="D140" s="143" t="s">
        <v>135</v>
      </c>
      <c r="E140" s="144" t="s">
        <v>329</v>
      </c>
      <c r="F140" s="145" t="s">
        <v>330</v>
      </c>
      <c r="G140" s="146" t="s">
        <v>138</v>
      </c>
      <c r="H140" s="147">
        <v>12</v>
      </c>
      <c r="I140" s="148"/>
      <c r="J140" s="148">
        <f>ROUND(I140*H140,2)</f>
        <v>0</v>
      </c>
      <c r="K140" s="149"/>
      <c r="L140" s="31"/>
      <c r="M140" s="150" t="s">
        <v>1</v>
      </c>
      <c r="N140" s="151" t="s">
        <v>38</v>
      </c>
      <c r="O140" s="152">
        <v>0.93400000000000005</v>
      </c>
      <c r="P140" s="152">
        <f>O140*H140</f>
        <v>11.208</v>
      </c>
      <c r="Q140" s="152">
        <v>1E-4</v>
      </c>
      <c r="R140" s="152">
        <f>Q140*H140</f>
        <v>1.2000000000000001E-3</v>
      </c>
      <c r="S140" s="152">
        <v>0</v>
      </c>
      <c r="T140" s="153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54" t="s">
        <v>139</v>
      </c>
      <c r="AT140" s="154" t="s">
        <v>135</v>
      </c>
      <c r="AU140" s="154" t="s">
        <v>83</v>
      </c>
      <c r="AY140" s="18" t="s">
        <v>133</v>
      </c>
      <c r="BE140" s="155">
        <f>IF(N140="základní",J140,0)</f>
        <v>0</v>
      </c>
      <c r="BF140" s="155">
        <f>IF(N140="snížená",J140,0)</f>
        <v>0</v>
      </c>
      <c r="BG140" s="155">
        <f>IF(N140="zákl. přenesená",J140,0)</f>
        <v>0</v>
      </c>
      <c r="BH140" s="155">
        <f>IF(N140="sníž. přenesená",J140,0)</f>
        <v>0</v>
      </c>
      <c r="BI140" s="155">
        <f>IF(N140="nulová",J140,0)</f>
        <v>0</v>
      </c>
      <c r="BJ140" s="18" t="s">
        <v>81</v>
      </c>
      <c r="BK140" s="155">
        <f>ROUND(I140*H140,2)</f>
        <v>0</v>
      </c>
      <c r="BL140" s="18" t="s">
        <v>139</v>
      </c>
      <c r="BM140" s="154" t="s">
        <v>331</v>
      </c>
    </row>
    <row r="141" spans="1:65" s="2" customFormat="1" ht="33" customHeight="1">
      <c r="A141" s="30"/>
      <c r="B141" s="142"/>
      <c r="C141" s="143" t="s">
        <v>184</v>
      </c>
      <c r="D141" s="143" t="s">
        <v>135</v>
      </c>
      <c r="E141" s="144" t="s">
        <v>332</v>
      </c>
      <c r="F141" s="145" t="s">
        <v>333</v>
      </c>
      <c r="G141" s="146" t="s">
        <v>138</v>
      </c>
      <c r="H141" s="147">
        <v>12</v>
      </c>
      <c r="I141" s="148"/>
      <c r="J141" s="148">
        <f>ROUND(I141*H141,2)</f>
        <v>0</v>
      </c>
      <c r="K141" s="149"/>
      <c r="L141" s="31"/>
      <c r="M141" s="150" t="s">
        <v>1</v>
      </c>
      <c r="N141" s="151" t="s">
        <v>38</v>
      </c>
      <c r="O141" s="152">
        <v>4.0110000000000001</v>
      </c>
      <c r="P141" s="152">
        <f>O141*H141</f>
        <v>48.132000000000005</v>
      </c>
      <c r="Q141" s="152">
        <v>4.4000000000000002E-4</v>
      </c>
      <c r="R141" s="152">
        <f>Q141*H141</f>
        <v>5.28E-3</v>
      </c>
      <c r="S141" s="152">
        <v>0</v>
      </c>
      <c r="T141" s="153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54" t="s">
        <v>139</v>
      </c>
      <c r="AT141" s="154" t="s">
        <v>135</v>
      </c>
      <c r="AU141" s="154" t="s">
        <v>83</v>
      </c>
      <c r="AY141" s="18" t="s">
        <v>133</v>
      </c>
      <c r="BE141" s="155">
        <f>IF(N141="základní",J141,0)</f>
        <v>0</v>
      </c>
      <c r="BF141" s="155">
        <f>IF(N141="snížená",J141,0)</f>
        <v>0</v>
      </c>
      <c r="BG141" s="155">
        <f>IF(N141="zákl. přenesená",J141,0)</f>
        <v>0</v>
      </c>
      <c r="BH141" s="155">
        <f>IF(N141="sníž. přenesená",J141,0)</f>
        <v>0</v>
      </c>
      <c r="BI141" s="155">
        <f>IF(N141="nulová",J141,0)</f>
        <v>0</v>
      </c>
      <c r="BJ141" s="18" t="s">
        <v>81</v>
      </c>
      <c r="BK141" s="155">
        <f>ROUND(I141*H141,2)</f>
        <v>0</v>
      </c>
      <c r="BL141" s="18" t="s">
        <v>139</v>
      </c>
      <c r="BM141" s="154" t="s">
        <v>334</v>
      </c>
    </row>
    <row r="142" spans="1:65" s="13" customFormat="1">
      <c r="B142" s="156"/>
      <c r="D142" s="157" t="s">
        <v>141</v>
      </c>
      <c r="E142" s="158" t="s">
        <v>1</v>
      </c>
      <c r="F142" s="159" t="s">
        <v>335</v>
      </c>
      <c r="H142" s="160">
        <v>12</v>
      </c>
      <c r="L142" s="156"/>
      <c r="M142" s="198"/>
      <c r="N142" s="199"/>
      <c r="O142" s="199"/>
      <c r="P142" s="199"/>
      <c r="Q142" s="199"/>
      <c r="R142" s="199"/>
      <c r="S142" s="199"/>
      <c r="T142" s="200"/>
      <c r="AT142" s="158" t="s">
        <v>141</v>
      </c>
      <c r="AU142" s="158" t="s">
        <v>83</v>
      </c>
      <c r="AV142" s="13" t="s">
        <v>83</v>
      </c>
      <c r="AW142" s="13" t="s">
        <v>29</v>
      </c>
      <c r="AX142" s="13" t="s">
        <v>81</v>
      </c>
      <c r="AY142" s="158" t="s">
        <v>133</v>
      </c>
    </row>
    <row r="143" spans="1:65" s="2" customFormat="1" ht="6.95" customHeight="1">
      <c r="A143" s="30"/>
      <c r="B143" s="45"/>
      <c r="C143" s="46"/>
      <c r="D143" s="46"/>
      <c r="E143" s="46"/>
      <c r="F143" s="46"/>
      <c r="G143" s="46"/>
      <c r="H143" s="46"/>
      <c r="I143" s="46"/>
      <c r="J143" s="46"/>
      <c r="K143" s="46"/>
      <c r="L143" s="31"/>
      <c r="M143" s="30"/>
      <c r="O143" s="30"/>
      <c r="P143" s="30"/>
      <c r="Q143" s="30"/>
      <c r="R143" s="30"/>
      <c r="S143" s="30"/>
      <c r="T143" s="30"/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</row>
  </sheetData>
  <autoFilter ref="C118:K142" xr:uid="{00000000-0009-0000-0000-000002000000}"/>
  <mergeCells count="8">
    <mergeCell ref="E109:H109"/>
    <mergeCell ref="E111:H111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180"/>
  <sheetViews>
    <sheetView showGridLines="0" tabSelected="1" topLeftCell="A137" zoomScaleNormal="100" workbookViewId="0">
      <selection activeCell="W9" sqref="W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1"/>
    </row>
    <row r="2" spans="1:46" s="1" customFormat="1" ht="36.950000000000003" customHeight="1">
      <c r="L2" s="230" t="s">
        <v>5</v>
      </c>
      <c r="M2" s="224"/>
      <c r="N2" s="224"/>
      <c r="O2" s="224"/>
      <c r="P2" s="224"/>
      <c r="Q2" s="224"/>
      <c r="R2" s="224"/>
      <c r="S2" s="224"/>
      <c r="T2" s="224"/>
      <c r="U2" s="224"/>
      <c r="V2" s="224"/>
      <c r="AT2" s="18" t="s">
        <v>89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pans="1:46" s="1" customFormat="1" ht="24.95" customHeight="1">
      <c r="B4" s="21"/>
      <c r="D4" s="22" t="s">
        <v>105</v>
      </c>
      <c r="L4" s="21"/>
      <c r="M4" s="92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35" t="str">
        <f>'Rekapitulace stavby'!K6</f>
        <v>Dolní Věstonice - Dům přírody PÁLAVY</v>
      </c>
      <c r="F7" s="236"/>
      <c r="G7" s="236"/>
      <c r="H7" s="236"/>
      <c r="L7" s="21"/>
    </row>
    <row r="8" spans="1:46" s="2" customFormat="1" ht="12" customHeight="1">
      <c r="A8" s="30"/>
      <c r="B8" s="31"/>
      <c r="C8" s="30"/>
      <c r="D8" s="27" t="s">
        <v>106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01" t="s">
        <v>336</v>
      </c>
      <c r="F9" s="237"/>
      <c r="G9" s="237"/>
      <c r="H9" s="237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7" t="s">
        <v>16</v>
      </c>
      <c r="E11" s="30"/>
      <c r="F11" s="25" t="s">
        <v>1</v>
      </c>
      <c r="G11" s="30"/>
      <c r="H11" s="30"/>
      <c r="I11" s="27" t="s">
        <v>17</v>
      </c>
      <c r="J11" s="25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7" t="s">
        <v>18</v>
      </c>
      <c r="E12" s="30"/>
      <c r="F12" s="25" t="s">
        <v>19</v>
      </c>
      <c r="G12" s="30"/>
      <c r="H12" s="30"/>
      <c r="I12" s="27" t="s">
        <v>20</v>
      </c>
      <c r="J12" s="53" t="str">
        <f>'Rekapitulace stavby'!AN8</f>
        <v>19. 7. 2021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22</v>
      </c>
      <c r="E14" s="30"/>
      <c r="F14" s="30"/>
      <c r="G14" s="30"/>
      <c r="H14" s="30"/>
      <c r="I14" s="27" t="s">
        <v>23</v>
      </c>
      <c r="J14" s="25" t="s">
        <v>1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5" t="s">
        <v>24</v>
      </c>
      <c r="F15" s="30"/>
      <c r="G15" s="30"/>
      <c r="H15" s="30"/>
      <c r="I15" s="27" t="s">
        <v>25</v>
      </c>
      <c r="J15" s="25" t="s">
        <v>1</v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7" t="s">
        <v>26</v>
      </c>
      <c r="E17" s="30"/>
      <c r="F17" s="30"/>
      <c r="G17" s="30"/>
      <c r="H17" s="30"/>
      <c r="I17" s="27" t="s">
        <v>23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5" t="s">
        <v>27</v>
      </c>
      <c r="F18" s="30"/>
      <c r="G18" s="30"/>
      <c r="H18" s="30"/>
      <c r="I18" s="27" t="s">
        <v>25</v>
      </c>
      <c r="J18" s="25" t="s">
        <v>1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7" t="s">
        <v>28</v>
      </c>
      <c r="E20" s="30"/>
      <c r="F20" s="30"/>
      <c r="G20" s="30"/>
      <c r="H20" s="30"/>
      <c r="I20" s="27" t="s">
        <v>23</v>
      </c>
      <c r="J20" s="25" t="s">
        <v>1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5" t="s">
        <v>27</v>
      </c>
      <c r="F21" s="30"/>
      <c r="G21" s="30"/>
      <c r="H21" s="30"/>
      <c r="I21" s="27" t="s">
        <v>25</v>
      </c>
      <c r="J21" s="25" t="s">
        <v>1</v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7" t="s">
        <v>30</v>
      </c>
      <c r="E23" s="30"/>
      <c r="F23" s="30"/>
      <c r="G23" s="30"/>
      <c r="H23" s="30"/>
      <c r="I23" s="27" t="s">
        <v>23</v>
      </c>
      <c r="J23" s="25" t="str">
        <f>IF('Rekapitulace stavby'!AN19="","",'Rekapitulace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5" t="str">
        <f>IF('Rekapitulace stavby'!E20="","",'Rekapitulace stavby'!E20)</f>
        <v xml:space="preserve"> </v>
      </c>
      <c r="F24" s="30"/>
      <c r="G24" s="30"/>
      <c r="H24" s="30"/>
      <c r="I24" s="27" t="s">
        <v>25</v>
      </c>
      <c r="J24" s="25" t="str">
        <f>IF('Rekapitulace stavby'!AN20="","",'Rekapitulace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7" t="s">
        <v>32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93"/>
      <c r="B27" s="94"/>
      <c r="C27" s="93"/>
      <c r="D27" s="93"/>
      <c r="E27" s="226" t="s">
        <v>1</v>
      </c>
      <c r="F27" s="226"/>
      <c r="G27" s="226"/>
      <c r="H27" s="226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6" t="s">
        <v>33</v>
      </c>
      <c r="E30" s="30"/>
      <c r="F30" s="30"/>
      <c r="G30" s="30"/>
      <c r="H30" s="30"/>
      <c r="I30" s="30"/>
      <c r="J30" s="69">
        <f>ROUND(J120,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35</v>
      </c>
      <c r="G32" s="30"/>
      <c r="H32" s="30"/>
      <c r="I32" s="34" t="s">
        <v>34</v>
      </c>
      <c r="J32" s="34" t="s">
        <v>36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7" t="s">
        <v>37</v>
      </c>
      <c r="E33" s="27" t="s">
        <v>38</v>
      </c>
      <c r="F33" s="98">
        <f>ROUND((SUM(BE120:BE179)),  2)</f>
        <v>0</v>
      </c>
      <c r="G33" s="30"/>
      <c r="H33" s="30"/>
      <c r="I33" s="99">
        <v>0.21</v>
      </c>
      <c r="J33" s="98">
        <f>ROUND(((SUM(BE120:BE179))*I33),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7" t="s">
        <v>39</v>
      </c>
      <c r="F34" s="98">
        <f>ROUND((SUM(BF120:BF179)),  2)</f>
        <v>0</v>
      </c>
      <c r="G34" s="30"/>
      <c r="H34" s="30"/>
      <c r="I34" s="99">
        <v>0.15</v>
      </c>
      <c r="J34" s="98">
        <f>ROUND(((SUM(BF120:BF179))*I34),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7" t="s">
        <v>40</v>
      </c>
      <c r="F35" s="98">
        <f>ROUND((SUM(BG120:BG179)),  2)</f>
        <v>0</v>
      </c>
      <c r="G35" s="30"/>
      <c r="H35" s="30"/>
      <c r="I35" s="99">
        <v>0.21</v>
      </c>
      <c r="J35" s="98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7" t="s">
        <v>41</v>
      </c>
      <c r="F36" s="98">
        <f>ROUND((SUM(BH120:BH179)),  2)</f>
        <v>0</v>
      </c>
      <c r="G36" s="30"/>
      <c r="H36" s="30"/>
      <c r="I36" s="99">
        <v>0.15</v>
      </c>
      <c r="J36" s="98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42</v>
      </c>
      <c r="F37" s="98">
        <f>ROUND((SUM(BI120:BI179)),  2)</f>
        <v>0</v>
      </c>
      <c r="G37" s="30"/>
      <c r="H37" s="30"/>
      <c r="I37" s="99">
        <v>0</v>
      </c>
      <c r="J37" s="98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100"/>
      <c r="D39" s="101" t="s">
        <v>43</v>
      </c>
      <c r="E39" s="58"/>
      <c r="F39" s="58"/>
      <c r="G39" s="102" t="s">
        <v>44</v>
      </c>
      <c r="H39" s="103" t="s">
        <v>45</v>
      </c>
      <c r="I39" s="58"/>
      <c r="J39" s="104">
        <f>SUM(J30:J37)</f>
        <v>0</v>
      </c>
      <c r="K39" s="105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46</v>
      </c>
      <c r="E50" s="42"/>
      <c r="F50" s="42"/>
      <c r="G50" s="41" t="s">
        <v>47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48</v>
      </c>
      <c r="E61" s="33"/>
      <c r="F61" s="106" t="s">
        <v>49</v>
      </c>
      <c r="G61" s="43" t="s">
        <v>48</v>
      </c>
      <c r="H61" s="33"/>
      <c r="I61" s="33"/>
      <c r="J61" s="107" t="s">
        <v>49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50</v>
      </c>
      <c r="E65" s="44"/>
      <c r="F65" s="44"/>
      <c r="G65" s="41" t="s">
        <v>51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48</v>
      </c>
      <c r="E76" s="33"/>
      <c r="F76" s="106" t="s">
        <v>49</v>
      </c>
      <c r="G76" s="43" t="s">
        <v>48</v>
      </c>
      <c r="H76" s="33"/>
      <c r="I76" s="33"/>
      <c r="J76" s="107" t="s">
        <v>49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22" t="s">
        <v>108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35" t="str">
        <f>E7</f>
        <v>Dolní Věstonice - Dům přírody PÁLAVY</v>
      </c>
      <c r="F85" s="236"/>
      <c r="G85" s="236"/>
      <c r="H85" s="236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7" t="s">
        <v>106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201" t="str">
        <f>E9</f>
        <v>03 - Mikropiloty</v>
      </c>
      <c r="F87" s="237"/>
      <c r="G87" s="237"/>
      <c r="H87" s="237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7" t="s">
        <v>18</v>
      </c>
      <c r="D89" s="30"/>
      <c r="E89" s="30"/>
      <c r="F89" s="25" t="str">
        <f>F12</f>
        <v>Dolní Věstonice</v>
      </c>
      <c r="G89" s="30"/>
      <c r="H89" s="30"/>
      <c r="I89" s="27" t="s">
        <v>20</v>
      </c>
      <c r="J89" s="53" t="str">
        <f>IF(J12="","",J12)</f>
        <v>19. 7. 2021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25.7" customHeight="1">
      <c r="A91" s="30"/>
      <c r="B91" s="31"/>
      <c r="C91" s="27" t="s">
        <v>22</v>
      </c>
      <c r="D91" s="30"/>
      <c r="E91" s="30"/>
      <c r="F91" s="25" t="str">
        <f>E15</f>
        <v>Regionální muzeum v Mikulově,  Mikulov</v>
      </c>
      <c r="G91" s="30"/>
      <c r="H91" s="30"/>
      <c r="I91" s="27" t="s">
        <v>28</v>
      </c>
      <c r="J91" s="28" t="str">
        <f>E21</f>
        <v>OK Atelier, s.r.o., Břeclav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7" t="s">
        <v>26</v>
      </c>
      <c r="D92" s="30"/>
      <c r="E92" s="30"/>
      <c r="F92" s="25" t="str">
        <f>IF(E18="","",E18)</f>
        <v>OK Atelier, s.r.o., Břeclav</v>
      </c>
      <c r="G92" s="30"/>
      <c r="H92" s="30"/>
      <c r="I92" s="27" t="s">
        <v>30</v>
      </c>
      <c r="J92" s="28" t="str">
        <f>E24</f>
        <v xml:space="preserve"> 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08" t="s">
        <v>109</v>
      </c>
      <c r="D94" s="100"/>
      <c r="E94" s="100"/>
      <c r="F94" s="100"/>
      <c r="G94" s="100"/>
      <c r="H94" s="100"/>
      <c r="I94" s="100"/>
      <c r="J94" s="109" t="s">
        <v>110</v>
      </c>
      <c r="K94" s="10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10" t="s">
        <v>111</v>
      </c>
      <c r="D96" s="30"/>
      <c r="E96" s="30"/>
      <c r="F96" s="30"/>
      <c r="G96" s="30"/>
      <c r="H96" s="30"/>
      <c r="I96" s="30"/>
      <c r="J96" s="69">
        <f>J120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8" t="s">
        <v>112</v>
      </c>
    </row>
    <row r="97" spans="1:31" s="9" customFormat="1" ht="24.95" customHeight="1">
      <c r="B97" s="111"/>
      <c r="D97" s="112" t="s">
        <v>113</v>
      </c>
      <c r="E97" s="113"/>
      <c r="F97" s="113"/>
      <c r="G97" s="113"/>
      <c r="H97" s="113"/>
      <c r="I97" s="113"/>
      <c r="J97" s="114">
        <f>J121</f>
        <v>0</v>
      </c>
      <c r="L97" s="111"/>
    </row>
    <row r="98" spans="1:31" s="10" customFormat="1" ht="19.899999999999999" customHeight="1">
      <c r="B98" s="115"/>
      <c r="D98" s="116" t="s">
        <v>115</v>
      </c>
      <c r="E98" s="117"/>
      <c r="F98" s="117"/>
      <c r="G98" s="117"/>
      <c r="H98" s="117"/>
      <c r="I98" s="117"/>
      <c r="J98" s="118">
        <f>J122</f>
        <v>0</v>
      </c>
      <c r="L98" s="115"/>
    </row>
    <row r="99" spans="1:31" s="10" customFormat="1" ht="19.899999999999999" customHeight="1">
      <c r="B99" s="115"/>
      <c r="D99" s="116" t="s">
        <v>116</v>
      </c>
      <c r="E99" s="117"/>
      <c r="F99" s="117"/>
      <c r="G99" s="117"/>
      <c r="H99" s="117"/>
      <c r="I99" s="117"/>
      <c r="J99" s="118">
        <f>J165</f>
        <v>0</v>
      </c>
      <c r="L99" s="115"/>
    </row>
    <row r="100" spans="1:31" s="10" customFormat="1" ht="19.899999999999999" customHeight="1">
      <c r="B100" s="115"/>
      <c r="D100" s="116" t="s">
        <v>117</v>
      </c>
      <c r="E100" s="117"/>
      <c r="F100" s="117"/>
      <c r="G100" s="117"/>
      <c r="H100" s="117"/>
      <c r="I100" s="117"/>
      <c r="J100" s="118">
        <f>J178</f>
        <v>0</v>
      </c>
      <c r="L100" s="115"/>
    </row>
    <row r="101" spans="1:31" s="2" customFormat="1" ht="21.75" customHeight="1">
      <c r="A101" s="30"/>
      <c r="B101" s="31"/>
      <c r="C101" s="30"/>
      <c r="D101" s="30"/>
      <c r="E101" s="30"/>
      <c r="F101" s="30"/>
      <c r="G101" s="30"/>
      <c r="H101" s="30"/>
      <c r="I101" s="30"/>
      <c r="J101" s="30"/>
      <c r="K101" s="30"/>
      <c r="L101" s="4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2" spans="1:31" s="2" customFormat="1" ht="6.95" customHeight="1">
      <c r="A102" s="30"/>
      <c r="B102" s="45"/>
      <c r="C102" s="46"/>
      <c r="D102" s="46"/>
      <c r="E102" s="46"/>
      <c r="F102" s="46"/>
      <c r="G102" s="46"/>
      <c r="H102" s="46"/>
      <c r="I102" s="46"/>
      <c r="J102" s="46"/>
      <c r="K102" s="46"/>
      <c r="L102" s="4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6" spans="1:31" s="2" customFormat="1" ht="6.95" customHeight="1">
      <c r="A106" s="30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24.95" customHeight="1">
      <c r="A107" s="30"/>
      <c r="B107" s="31"/>
      <c r="C107" s="22" t="s">
        <v>118</v>
      </c>
      <c r="D107" s="30"/>
      <c r="E107" s="30"/>
      <c r="F107" s="30"/>
      <c r="G107" s="30"/>
      <c r="H107" s="30"/>
      <c r="I107" s="30"/>
      <c r="J107" s="30"/>
      <c r="K107" s="30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6.95" customHeight="1">
      <c r="A108" s="30"/>
      <c r="B108" s="31"/>
      <c r="C108" s="30"/>
      <c r="D108" s="30"/>
      <c r="E108" s="30"/>
      <c r="F108" s="30"/>
      <c r="G108" s="30"/>
      <c r="H108" s="30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2" customHeight="1">
      <c r="A109" s="30"/>
      <c r="B109" s="31"/>
      <c r="C109" s="27" t="s">
        <v>14</v>
      </c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6.5" customHeight="1">
      <c r="A110" s="30"/>
      <c r="B110" s="31"/>
      <c r="C110" s="30"/>
      <c r="D110" s="30"/>
      <c r="E110" s="235" t="str">
        <f>E7</f>
        <v>Dolní Věstonice - Dům přírody PÁLAVY</v>
      </c>
      <c r="F110" s="236"/>
      <c r="G110" s="236"/>
      <c r="H110" s="236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7" t="s">
        <v>106</v>
      </c>
      <c r="D111" s="30"/>
      <c r="E111" s="30"/>
      <c r="F111" s="30"/>
      <c r="G111" s="30"/>
      <c r="H111" s="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6.5" customHeight="1">
      <c r="A112" s="30"/>
      <c r="B112" s="31"/>
      <c r="C112" s="30"/>
      <c r="D112" s="30"/>
      <c r="E112" s="201" t="str">
        <f>E9</f>
        <v>03 - Mikropiloty</v>
      </c>
      <c r="F112" s="237"/>
      <c r="G112" s="237"/>
      <c r="H112" s="237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6.95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2" customHeight="1">
      <c r="A114" s="30"/>
      <c r="B114" s="31"/>
      <c r="C114" s="27" t="s">
        <v>18</v>
      </c>
      <c r="D114" s="30"/>
      <c r="E114" s="30"/>
      <c r="F114" s="25" t="str">
        <f>F12</f>
        <v>Dolní Věstonice</v>
      </c>
      <c r="G114" s="30"/>
      <c r="H114" s="30"/>
      <c r="I114" s="27" t="s">
        <v>20</v>
      </c>
      <c r="J114" s="53" t="str">
        <f>IF(J12="","",J12)</f>
        <v>19. 7. 2021</v>
      </c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6.95" customHeight="1">
      <c r="A115" s="30"/>
      <c r="B115" s="31"/>
      <c r="C115" s="30"/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25.7" customHeight="1">
      <c r="A116" s="30"/>
      <c r="B116" s="31"/>
      <c r="C116" s="27" t="s">
        <v>22</v>
      </c>
      <c r="D116" s="30"/>
      <c r="E116" s="30"/>
      <c r="F116" s="25" t="str">
        <f>E15</f>
        <v>Regionální muzeum v Mikulově,  Mikulov</v>
      </c>
      <c r="G116" s="30"/>
      <c r="H116" s="30"/>
      <c r="I116" s="27" t="s">
        <v>28</v>
      </c>
      <c r="J116" s="28" t="str">
        <f>E21</f>
        <v>OK Atelier, s.r.o., Břeclav</v>
      </c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5.2" customHeight="1">
      <c r="A117" s="30"/>
      <c r="B117" s="31"/>
      <c r="C117" s="27" t="s">
        <v>26</v>
      </c>
      <c r="D117" s="30"/>
      <c r="E117" s="30"/>
      <c r="F117" s="25" t="str">
        <f>IF(E18="","",E18)</f>
        <v>OK Atelier, s.r.o., Břeclav</v>
      </c>
      <c r="G117" s="30"/>
      <c r="H117" s="30"/>
      <c r="I117" s="27" t="s">
        <v>30</v>
      </c>
      <c r="J117" s="28" t="str">
        <f>E24</f>
        <v xml:space="preserve"> </v>
      </c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0.35" customHeight="1">
      <c r="A118" s="30"/>
      <c r="B118" s="31"/>
      <c r="C118" s="30"/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11" customFormat="1" ht="29.25" customHeight="1">
      <c r="A119" s="119"/>
      <c r="B119" s="120"/>
      <c r="C119" s="121" t="s">
        <v>119</v>
      </c>
      <c r="D119" s="122" t="s">
        <v>58</v>
      </c>
      <c r="E119" s="122" t="s">
        <v>54</v>
      </c>
      <c r="F119" s="122" t="s">
        <v>55</v>
      </c>
      <c r="G119" s="122" t="s">
        <v>120</v>
      </c>
      <c r="H119" s="122" t="s">
        <v>121</v>
      </c>
      <c r="I119" s="122" t="s">
        <v>122</v>
      </c>
      <c r="J119" s="123" t="s">
        <v>110</v>
      </c>
      <c r="K119" s="124" t="s">
        <v>123</v>
      </c>
      <c r="L119" s="125"/>
      <c r="M119" s="60" t="s">
        <v>1</v>
      </c>
      <c r="N119" s="61" t="s">
        <v>37</v>
      </c>
      <c r="O119" s="61" t="s">
        <v>124</v>
      </c>
      <c r="P119" s="61" t="s">
        <v>125</v>
      </c>
      <c r="Q119" s="61" t="s">
        <v>126</v>
      </c>
      <c r="R119" s="61" t="s">
        <v>127</v>
      </c>
      <c r="S119" s="61" t="s">
        <v>128</v>
      </c>
      <c r="T119" s="62" t="s">
        <v>129</v>
      </c>
      <c r="U119" s="119"/>
      <c r="V119" s="119"/>
      <c r="W119" s="119"/>
      <c r="X119" s="119"/>
      <c r="Y119" s="119"/>
      <c r="Z119" s="119"/>
      <c r="AA119" s="119"/>
      <c r="AB119" s="119"/>
      <c r="AC119" s="119"/>
      <c r="AD119" s="119"/>
      <c r="AE119" s="119"/>
    </row>
    <row r="120" spans="1:65" s="2" customFormat="1" ht="22.9" customHeight="1">
      <c r="A120" s="30"/>
      <c r="B120" s="31"/>
      <c r="C120" s="67" t="s">
        <v>130</v>
      </c>
      <c r="D120" s="30"/>
      <c r="E120" s="30"/>
      <c r="F120" s="30"/>
      <c r="G120" s="30"/>
      <c r="H120" s="30"/>
      <c r="I120" s="30"/>
      <c r="J120" s="126">
        <f>BK120</f>
        <v>0</v>
      </c>
      <c r="K120" s="30"/>
      <c r="L120" s="31"/>
      <c r="M120" s="63"/>
      <c r="N120" s="54"/>
      <c r="O120" s="64"/>
      <c r="P120" s="127">
        <f>P121</f>
        <v>3027.9821639999996</v>
      </c>
      <c r="Q120" s="64"/>
      <c r="R120" s="127">
        <f>R121</f>
        <v>239.11826307999999</v>
      </c>
      <c r="S120" s="64"/>
      <c r="T120" s="128">
        <f>T121</f>
        <v>42.813119999999998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T120" s="18" t="s">
        <v>72</v>
      </c>
      <c r="AU120" s="18" t="s">
        <v>112</v>
      </c>
      <c r="BK120" s="129">
        <f>BK121</f>
        <v>0</v>
      </c>
    </row>
    <row r="121" spans="1:65" s="12" customFormat="1" ht="25.9" customHeight="1">
      <c r="B121" s="130"/>
      <c r="D121" s="131" t="s">
        <v>72</v>
      </c>
      <c r="E121" s="132" t="s">
        <v>131</v>
      </c>
      <c r="F121" s="132" t="s">
        <v>132</v>
      </c>
      <c r="J121" s="133">
        <f>BK121</f>
        <v>0</v>
      </c>
      <c r="L121" s="130"/>
      <c r="M121" s="134"/>
      <c r="N121" s="135"/>
      <c r="O121" s="135"/>
      <c r="P121" s="136">
        <f>P122+P165+P178</f>
        <v>3027.9821639999996</v>
      </c>
      <c r="Q121" s="135"/>
      <c r="R121" s="136">
        <f>R122+R165+R178</f>
        <v>239.11826307999999</v>
      </c>
      <c r="S121" s="135"/>
      <c r="T121" s="137">
        <f>T122+T165+T178</f>
        <v>42.813119999999998</v>
      </c>
      <c r="AR121" s="131" t="s">
        <v>81</v>
      </c>
      <c r="AT121" s="138" t="s">
        <v>72</v>
      </c>
      <c r="AU121" s="138" t="s">
        <v>73</v>
      </c>
      <c r="AY121" s="131" t="s">
        <v>133</v>
      </c>
      <c r="BK121" s="139">
        <f>BK122+BK165+BK178</f>
        <v>0</v>
      </c>
    </row>
    <row r="122" spans="1:65" s="12" customFormat="1" ht="22.9" customHeight="1">
      <c r="B122" s="130"/>
      <c r="D122" s="131" t="s">
        <v>72</v>
      </c>
      <c r="E122" s="140" t="s">
        <v>83</v>
      </c>
      <c r="F122" s="140" t="s">
        <v>213</v>
      </c>
      <c r="J122" s="141">
        <f>BK122</f>
        <v>0</v>
      </c>
      <c r="L122" s="130"/>
      <c r="M122" s="134"/>
      <c r="N122" s="135"/>
      <c r="O122" s="135"/>
      <c r="P122" s="136">
        <f>SUM(P123:P164)</f>
        <v>2427.1546979999998</v>
      </c>
      <c r="Q122" s="135"/>
      <c r="R122" s="136">
        <f>SUM(R123:R164)</f>
        <v>239.01779908</v>
      </c>
      <c r="S122" s="135"/>
      <c r="T122" s="137">
        <f>SUM(T123:T164)</f>
        <v>0</v>
      </c>
      <c r="AR122" s="131" t="s">
        <v>81</v>
      </c>
      <c r="AT122" s="138" t="s">
        <v>72</v>
      </c>
      <c r="AU122" s="138" t="s">
        <v>81</v>
      </c>
      <c r="AY122" s="131" t="s">
        <v>133</v>
      </c>
      <c r="BK122" s="139">
        <f>SUM(BK123:BK164)</f>
        <v>0</v>
      </c>
    </row>
    <row r="123" spans="1:65" s="2" customFormat="1" ht="24.2" customHeight="1">
      <c r="A123" s="30"/>
      <c r="B123" s="142"/>
      <c r="C123" s="143" t="s">
        <v>81</v>
      </c>
      <c r="D123" s="143" t="s">
        <v>135</v>
      </c>
      <c r="E123" s="144" t="s">
        <v>214</v>
      </c>
      <c r="F123" s="145" t="s">
        <v>215</v>
      </c>
      <c r="G123" s="146" t="s">
        <v>216</v>
      </c>
      <c r="H123" s="147">
        <v>235.2</v>
      </c>
      <c r="I123" s="148"/>
      <c r="J123" s="148">
        <f>ROUND(I123*H123,2)</f>
        <v>0</v>
      </c>
      <c r="K123" s="149"/>
      <c r="L123" s="31"/>
      <c r="M123" s="150" t="s">
        <v>1</v>
      </c>
      <c r="N123" s="151" t="s">
        <v>38</v>
      </c>
      <c r="O123" s="152">
        <v>0.44900000000000001</v>
      </c>
      <c r="P123" s="152">
        <f>O123*H123</f>
        <v>105.6048</v>
      </c>
      <c r="Q123" s="152">
        <v>0</v>
      </c>
      <c r="R123" s="152">
        <f>Q123*H123</f>
        <v>0</v>
      </c>
      <c r="S123" s="152">
        <v>0</v>
      </c>
      <c r="T123" s="153">
        <f>S123*H123</f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54" t="s">
        <v>139</v>
      </c>
      <c r="AT123" s="154" t="s">
        <v>135</v>
      </c>
      <c r="AU123" s="154" t="s">
        <v>83</v>
      </c>
      <c r="AY123" s="18" t="s">
        <v>133</v>
      </c>
      <c r="BE123" s="155">
        <f>IF(N123="základní",J123,0)</f>
        <v>0</v>
      </c>
      <c r="BF123" s="155">
        <f>IF(N123="snížená",J123,0)</f>
        <v>0</v>
      </c>
      <c r="BG123" s="155">
        <f>IF(N123="zákl. přenesená",J123,0)</f>
        <v>0</v>
      </c>
      <c r="BH123" s="155">
        <f>IF(N123="sníž. přenesená",J123,0)</f>
        <v>0</v>
      </c>
      <c r="BI123" s="155">
        <f>IF(N123="nulová",J123,0)</f>
        <v>0</v>
      </c>
      <c r="BJ123" s="18" t="s">
        <v>81</v>
      </c>
      <c r="BK123" s="155">
        <f>ROUND(I123*H123,2)</f>
        <v>0</v>
      </c>
      <c r="BL123" s="18" t="s">
        <v>139</v>
      </c>
      <c r="BM123" s="154" t="s">
        <v>337</v>
      </c>
    </row>
    <row r="124" spans="1:65" s="13" customFormat="1">
      <c r="B124" s="156"/>
      <c r="D124" s="157" t="s">
        <v>141</v>
      </c>
      <c r="E124" s="158" t="s">
        <v>1</v>
      </c>
      <c r="F124" s="159" t="s">
        <v>338</v>
      </c>
      <c r="H124" s="160">
        <v>235.2</v>
      </c>
      <c r="L124" s="156"/>
      <c r="M124" s="161"/>
      <c r="N124" s="162"/>
      <c r="O124" s="162"/>
      <c r="P124" s="162"/>
      <c r="Q124" s="162"/>
      <c r="R124" s="162"/>
      <c r="S124" s="162"/>
      <c r="T124" s="163"/>
      <c r="AT124" s="158" t="s">
        <v>141</v>
      </c>
      <c r="AU124" s="158" t="s">
        <v>83</v>
      </c>
      <c r="AV124" s="13" t="s">
        <v>83</v>
      </c>
      <c r="AW124" s="13" t="s">
        <v>29</v>
      </c>
      <c r="AX124" s="13" t="s">
        <v>81</v>
      </c>
      <c r="AY124" s="158" t="s">
        <v>133</v>
      </c>
    </row>
    <row r="125" spans="1:65" s="2" customFormat="1" ht="24.2" customHeight="1">
      <c r="A125" s="30"/>
      <c r="B125" s="142"/>
      <c r="C125" s="143" t="s">
        <v>83</v>
      </c>
      <c r="D125" s="143" t="s">
        <v>135</v>
      </c>
      <c r="E125" s="144" t="s">
        <v>339</v>
      </c>
      <c r="F125" s="145" t="s">
        <v>340</v>
      </c>
      <c r="G125" s="146" t="s">
        <v>216</v>
      </c>
      <c r="H125" s="147">
        <v>47.04</v>
      </c>
      <c r="I125" s="148"/>
      <c r="J125" s="148">
        <f>ROUND(I125*H125,2)</f>
        <v>0</v>
      </c>
      <c r="K125" s="149"/>
      <c r="L125" s="31"/>
      <c r="M125" s="150" t="s">
        <v>1</v>
      </c>
      <c r="N125" s="151" t="s">
        <v>38</v>
      </c>
      <c r="O125" s="152">
        <v>0.59799999999999998</v>
      </c>
      <c r="P125" s="152">
        <f>O125*H125</f>
        <v>28.129919999999998</v>
      </c>
      <c r="Q125" s="152">
        <v>0</v>
      </c>
      <c r="R125" s="152">
        <f>Q125*H125</f>
        <v>0</v>
      </c>
      <c r="S125" s="152">
        <v>0</v>
      </c>
      <c r="T125" s="153">
        <f>S125*H125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54" t="s">
        <v>139</v>
      </c>
      <c r="AT125" s="154" t="s">
        <v>135</v>
      </c>
      <c r="AU125" s="154" t="s">
        <v>83</v>
      </c>
      <c r="AY125" s="18" t="s">
        <v>133</v>
      </c>
      <c r="BE125" s="155">
        <f>IF(N125="základní",J125,0)</f>
        <v>0</v>
      </c>
      <c r="BF125" s="155">
        <f>IF(N125="snížená",J125,0)</f>
        <v>0</v>
      </c>
      <c r="BG125" s="155">
        <f>IF(N125="zákl. přenesená",J125,0)</f>
        <v>0</v>
      </c>
      <c r="BH125" s="155">
        <f>IF(N125="sníž. přenesená",J125,0)</f>
        <v>0</v>
      </c>
      <c r="BI125" s="155">
        <f>IF(N125="nulová",J125,0)</f>
        <v>0</v>
      </c>
      <c r="BJ125" s="18" t="s">
        <v>81</v>
      </c>
      <c r="BK125" s="155">
        <f>ROUND(I125*H125,2)</f>
        <v>0</v>
      </c>
      <c r="BL125" s="18" t="s">
        <v>139</v>
      </c>
      <c r="BM125" s="154" t="s">
        <v>341</v>
      </c>
    </row>
    <row r="126" spans="1:65" s="13" customFormat="1">
      <c r="B126" s="156"/>
      <c r="D126" s="157" t="s">
        <v>141</v>
      </c>
      <c r="E126" s="158" t="s">
        <v>1</v>
      </c>
      <c r="F126" s="159" t="s">
        <v>342</v>
      </c>
      <c r="H126" s="160">
        <v>47.04</v>
      </c>
      <c r="L126" s="156"/>
      <c r="M126" s="161"/>
      <c r="N126" s="162"/>
      <c r="O126" s="162"/>
      <c r="P126" s="162"/>
      <c r="Q126" s="162"/>
      <c r="R126" s="162"/>
      <c r="S126" s="162"/>
      <c r="T126" s="163"/>
      <c r="AT126" s="158" t="s">
        <v>141</v>
      </c>
      <c r="AU126" s="158" t="s">
        <v>83</v>
      </c>
      <c r="AV126" s="13" t="s">
        <v>83</v>
      </c>
      <c r="AW126" s="13" t="s">
        <v>29</v>
      </c>
      <c r="AX126" s="13" t="s">
        <v>81</v>
      </c>
      <c r="AY126" s="158" t="s">
        <v>133</v>
      </c>
    </row>
    <row r="127" spans="1:65" s="2" customFormat="1" ht="16.5" customHeight="1">
      <c r="A127" s="30"/>
      <c r="B127" s="142"/>
      <c r="C127" s="164" t="s">
        <v>151</v>
      </c>
      <c r="D127" s="164" t="s">
        <v>143</v>
      </c>
      <c r="E127" s="165" t="s">
        <v>343</v>
      </c>
      <c r="F127" s="166" t="s">
        <v>344</v>
      </c>
      <c r="G127" s="167" t="s">
        <v>226</v>
      </c>
      <c r="H127" s="168">
        <v>21.638000000000002</v>
      </c>
      <c r="I127" s="169"/>
      <c r="J127" s="169">
        <f>ROUND(I127*H127,2)</f>
        <v>0</v>
      </c>
      <c r="K127" s="170"/>
      <c r="L127" s="171"/>
      <c r="M127" s="172" t="s">
        <v>1</v>
      </c>
      <c r="N127" s="173" t="s">
        <v>38</v>
      </c>
      <c r="O127" s="152">
        <v>0</v>
      </c>
      <c r="P127" s="152">
        <f>O127*H127</f>
        <v>0</v>
      </c>
      <c r="Q127" s="152">
        <v>2.4289999999999998</v>
      </c>
      <c r="R127" s="152">
        <f>Q127*H127</f>
        <v>52.558702000000004</v>
      </c>
      <c r="S127" s="152">
        <v>0</v>
      </c>
      <c r="T127" s="153">
        <f>S127*H127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54" t="s">
        <v>147</v>
      </c>
      <c r="AT127" s="154" t="s">
        <v>143</v>
      </c>
      <c r="AU127" s="154" t="s">
        <v>83</v>
      </c>
      <c r="AY127" s="18" t="s">
        <v>133</v>
      </c>
      <c r="BE127" s="155">
        <f>IF(N127="základní",J127,0)</f>
        <v>0</v>
      </c>
      <c r="BF127" s="155">
        <f>IF(N127="snížená",J127,0)</f>
        <v>0</v>
      </c>
      <c r="BG127" s="155">
        <f>IF(N127="zákl. přenesená",J127,0)</f>
        <v>0</v>
      </c>
      <c r="BH127" s="155">
        <f>IF(N127="sníž. přenesená",J127,0)</f>
        <v>0</v>
      </c>
      <c r="BI127" s="155">
        <f>IF(N127="nulová",J127,0)</f>
        <v>0</v>
      </c>
      <c r="BJ127" s="18" t="s">
        <v>81</v>
      </c>
      <c r="BK127" s="155">
        <f>ROUND(I127*H127,2)</f>
        <v>0</v>
      </c>
      <c r="BL127" s="18" t="s">
        <v>139</v>
      </c>
      <c r="BM127" s="154" t="s">
        <v>345</v>
      </c>
    </row>
    <row r="128" spans="1:65" s="13" customFormat="1">
      <c r="B128" s="156"/>
      <c r="D128" s="157" t="s">
        <v>141</v>
      </c>
      <c r="E128" s="158" t="s">
        <v>1</v>
      </c>
      <c r="F128" s="159" t="s">
        <v>346</v>
      </c>
      <c r="H128" s="160">
        <v>21.638000000000002</v>
      </c>
      <c r="L128" s="156"/>
      <c r="M128" s="161"/>
      <c r="N128" s="162"/>
      <c r="O128" s="162"/>
      <c r="P128" s="162"/>
      <c r="Q128" s="162"/>
      <c r="R128" s="162"/>
      <c r="S128" s="162"/>
      <c r="T128" s="163"/>
      <c r="AT128" s="158" t="s">
        <v>141</v>
      </c>
      <c r="AU128" s="158" t="s">
        <v>83</v>
      </c>
      <c r="AV128" s="13" t="s">
        <v>83</v>
      </c>
      <c r="AW128" s="13" t="s">
        <v>29</v>
      </c>
      <c r="AX128" s="13" t="s">
        <v>81</v>
      </c>
      <c r="AY128" s="158" t="s">
        <v>133</v>
      </c>
    </row>
    <row r="129" spans="1:65" s="2" customFormat="1" ht="37.9" customHeight="1">
      <c r="A129" s="30"/>
      <c r="B129" s="142"/>
      <c r="C129" s="143" t="s">
        <v>139</v>
      </c>
      <c r="D129" s="143" t="s">
        <v>135</v>
      </c>
      <c r="E129" s="144" t="s">
        <v>347</v>
      </c>
      <c r="F129" s="145" t="s">
        <v>348</v>
      </c>
      <c r="G129" s="146" t="s">
        <v>146</v>
      </c>
      <c r="H129" s="147">
        <v>0.84399999999999997</v>
      </c>
      <c r="I129" s="148"/>
      <c r="J129" s="148">
        <f>ROUND(I129*H129,2)</f>
        <v>0</v>
      </c>
      <c r="K129" s="149"/>
      <c r="L129" s="31"/>
      <c r="M129" s="150" t="s">
        <v>1</v>
      </c>
      <c r="N129" s="151" t="s">
        <v>38</v>
      </c>
      <c r="O129" s="152">
        <v>26.212</v>
      </c>
      <c r="P129" s="152">
        <f>O129*H129</f>
        <v>22.122927999999998</v>
      </c>
      <c r="Q129" s="152">
        <v>1.2547999999999999</v>
      </c>
      <c r="R129" s="152">
        <f>Q129*H129</f>
        <v>1.0590511999999999</v>
      </c>
      <c r="S129" s="152">
        <v>0</v>
      </c>
      <c r="T129" s="153">
        <f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54" t="s">
        <v>139</v>
      </c>
      <c r="AT129" s="154" t="s">
        <v>135</v>
      </c>
      <c r="AU129" s="154" t="s">
        <v>83</v>
      </c>
      <c r="AY129" s="18" t="s">
        <v>133</v>
      </c>
      <c r="BE129" s="155">
        <f>IF(N129="základní",J129,0)</f>
        <v>0</v>
      </c>
      <c r="BF129" s="155">
        <f>IF(N129="snížená",J129,0)</f>
        <v>0</v>
      </c>
      <c r="BG129" s="155">
        <f>IF(N129="zákl. přenesená",J129,0)</f>
        <v>0</v>
      </c>
      <c r="BH129" s="155">
        <f>IF(N129="sníž. přenesená",J129,0)</f>
        <v>0</v>
      </c>
      <c r="BI129" s="155">
        <f>IF(N129="nulová",J129,0)</f>
        <v>0</v>
      </c>
      <c r="BJ129" s="18" t="s">
        <v>81</v>
      </c>
      <c r="BK129" s="155">
        <f>ROUND(I129*H129,2)</f>
        <v>0</v>
      </c>
      <c r="BL129" s="18" t="s">
        <v>139</v>
      </c>
      <c r="BM129" s="154" t="s">
        <v>349</v>
      </c>
    </row>
    <row r="130" spans="1:65" s="14" customFormat="1">
      <c r="B130" s="174"/>
      <c r="D130" s="157" t="s">
        <v>141</v>
      </c>
      <c r="E130" s="175" t="s">
        <v>1</v>
      </c>
      <c r="F130" s="176" t="s">
        <v>350</v>
      </c>
      <c r="H130" s="175" t="s">
        <v>1</v>
      </c>
      <c r="L130" s="174"/>
      <c r="M130" s="177"/>
      <c r="N130" s="178"/>
      <c r="O130" s="178"/>
      <c r="P130" s="178"/>
      <c r="Q130" s="178"/>
      <c r="R130" s="178"/>
      <c r="S130" s="178"/>
      <c r="T130" s="179"/>
      <c r="AT130" s="175" t="s">
        <v>141</v>
      </c>
      <c r="AU130" s="175" t="s">
        <v>83</v>
      </c>
      <c r="AV130" s="14" t="s">
        <v>81</v>
      </c>
      <c r="AW130" s="14" t="s">
        <v>29</v>
      </c>
      <c r="AX130" s="14" t="s">
        <v>73</v>
      </c>
      <c r="AY130" s="175" t="s">
        <v>133</v>
      </c>
    </row>
    <row r="131" spans="1:65" s="13" customFormat="1">
      <c r="B131" s="156"/>
      <c r="D131" s="157" t="s">
        <v>141</v>
      </c>
      <c r="E131" s="158" t="s">
        <v>1</v>
      </c>
      <c r="F131" s="159" t="s">
        <v>351</v>
      </c>
      <c r="H131" s="160">
        <v>134.26599999999999</v>
      </c>
      <c r="L131" s="156"/>
      <c r="M131" s="161"/>
      <c r="N131" s="162"/>
      <c r="O131" s="162"/>
      <c r="P131" s="162"/>
      <c r="Q131" s="162"/>
      <c r="R131" s="162"/>
      <c r="S131" s="162"/>
      <c r="T131" s="163"/>
      <c r="AT131" s="158" t="s">
        <v>141</v>
      </c>
      <c r="AU131" s="158" t="s">
        <v>83</v>
      </c>
      <c r="AV131" s="13" t="s">
        <v>83</v>
      </c>
      <c r="AW131" s="13" t="s">
        <v>29</v>
      </c>
      <c r="AX131" s="13" t="s">
        <v>73</v>
      </c>
      <c r="AY131" s="158" t="s">
        <v>133</v>
      </c>
    </row>
    <row r="132" spans="1:65" s="13" customFormat="1">
      <c r="B132" s="156"/>
      <c r="D132" s="157" t="s">
        <v>141</v>
      </c>
      <c r="E132" s="158" t="s">
        <v>1</v>
      </c>
      <c r="F132" s="159" t="s">
        <v>352</v>
      </c>
      <c r="H132" s="160">
        <v>501.31200000000001</v>
      </c>
      <c r="L132" s="156"/>
      <c r="M132" s="161"/>
      <c r="N132" s="162"/>
      <c r="O132" s="162"/>
      <c r="P132" s="162"/>
      <c r="Q132" s="162"/>
      <c r="R132" s="162"/>
      <c r="S132" s="162"/>
      <c r="T132" s="163"/>
      <c r="AT132" s="158" t="s">
        <v>141</v>
      </c>
      <c r="AU132" s="158" t="s">
        <v>83</v>
      </c>
      <c r="AV132" s="13" t="s">
        <v>83</v>
      </c>
      <c r="AW132" s="13" t="s">
        <v>29</v>
      </c>
      <c r="AX132" s="13" t="s">
        <v>73</v>
      </c>
      <c r="AY132" s="158" t="s">
        <v>133</v>
      </c>
    </row>
    <row r="133" spans="1:65" s="13" customFormat="1">
      <c r="B133" s="156"/>
      <c r="D133" s="157" t="s">
        <v>141</v>
      </c>
      <c r="E133" s="158" t="s">
        <v>1</v>
      </c>
      <c r="F133" s="159" t="s">
        <v>353</v>
      </c>
      <c r="H133" s="160">
        <v>208.858</v>
      </c>
      <c r="L133" s="156"/>
      <c r="M133" s="161"/>
      <c r="N133" s="162"/>
      <c r="O133" s="162"/>
      <c r="P133" s="162"/>
      <c r="Q133" s="162"/>
      <c r="R133" s="162"/>
      <c r="S133" s="162"/>
      <c r="T133" s="163"/>
      <c r="AT133" s="158" t="s">
        <v>141</v>
      </c>
      <c r="AU133" s="158" t="s">
        <v>83</v>
      </c>
      <c r="AV133" s="13" t="s">
        <v>83</v>
      </c>
      <c r="AW133" s="13" t="s">
        <v>29</v>
      </c>
      <c r="AX133" s="13" t="s">
        <v>73</v>
      </c>
      <c r="AY133" s="158" t="s">
        <v>133</v>
      </c>
    </row>
    <row r="134" spans="1:65" s="13" customFormat="1">
      <c r="B134" s="156"/>
      <c r="D134" s="157" t="s">
        <v>141</v>
      </c>
      <c r="E134" s="158" t="s">
        <v>1</v>
      </c>
      <c r="F134" s="159" t="s">
        <v>354</v>
      </c>
      <c r="H134" s="160">
        <v>844.42</v>
      </c>
      <c r="L134" s="156"/>
      <c r="M134" s="161"/>
      <c r="N134" s="162"/>
      <c r="O134" s="162"/>
      <c r="P134" s="162"/>
      <c r="Q134" s="162"/>
      <c r="R134" s="162"/>
      <c r="S134" s="162"/>
      <c r="T134" s="163"/>
      <c r="AT134" s="158" t="s">
        <v>141</v>
      </c>
      <c r="AU134" s="158" t="s">
        <v>83</v>
      </c>
      <c r="AV134" s="13" t="s">
        <v>83</v>
      </c>
      <c r="AW134" s="13" t="s">
        <v>29</v>
      </c>
      <c r="AX134" s="13" t="s">
        <v>73</v>
      </c>
      <c r="AY134" s="158" t="s">
        <v>133</v>
      </c>
    </row>
    <row r="135" spans="1:65" s="13" customFormat="1">
      <c r="B135" s="156"/>
      <c r="D135" s="157" t="s">
        <v>141</v>
      </c>
      <c r="E135" s="158" t="s">
        <v>1</v>
      </c>
      <c r="F135" s="159" t="s">
        <v>355</v>
      </c>
      <c r="H135" s="160">
        <v>0.84399999999999997</v>
      </c>
      <c r="L135" s="156"/>
      <c r="M135" s="161"/>
      <c r="N135" s="162"/>
      <c r="O135" s="162"/>
      <c r="P135" s="162"/>
      <c r="Q135" s="162"/>
      <c r="R135" s="162"/>
      <c r="S135" s="162"/>
      <c r="T135" s="163"/>
      <c r="AT135" s="158" t="s">
        <v>141</v>
      </c>
      <c r="AU135" s="158" t="s">
        <v>83</v>
      </c>
      <c r="AV135" s="13" t="s">
        <v>83</v>
      </c>
      <c r="AW135" s="13" t="s">
        <v>29</v>
      </c>
      <c r="AX135" s="13" t="s">
        <v>81</v>
      </c>
      <c r="AY135" s="158" t="s">
        <v>133</v>
      </c>
    </row>
    <row r="136" spans="1:65" s="2" customFormat="1" ht="24.2" customHeight="1">
      <c r="A136" s="30"/>
      <c r="B136" s="142"/>
      <c r="C136" s="143" t="s">
        <v>161</v>
      </c>
      <c r="D136" s="143" t="s">
        <v>135</v>
      </c>
      <c r="E136" s="144" t="s">
        <v>246</v>
      </c>
      <c r="F136" s="145" t="s">
        <v>247</v>
      </c>
      <c r="G136" s="146" t="s">
        <v>138</v>
      </c>
      <c r="H136" s="147">
        <v>296.8</v>
      </c>
      <c r="I136" s="148"/>
      <c r="J136" s="148">
        <f>ROUND(I136*H136,2)</f>
        <v>0</v>
      </c>
      <c r="K136" s="149"/>
      <c r="L136" s="31"/>
      <c r="M136" s="150" t="s">
        <v>1</v>
      </c>
      <c r="N136" s="151" t="s">
        <v>38</v>
      </c>
      <c r="O136" s="152">
        <v>2.972</v>
      </c>
      <c r="P136" s="152">
        <f>O136*H136</f>
        <v>882.08960000000002</v>
      </c>
      <c r="Q136" s="152">
        <v>3.2000000000000003E-4</v>
      </c>
      <c r="R136" s="152">
        <f>Q136*H136</f>
        <v>9.4976000000000005E-2</v>
      </c>
      <c r="S136" s="152">
        <v>0</v>
      </c>
      <c r="T136" s="153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4" t="s">
        <v>139</v>
      </c>
      <c r="AT136" s="154" t="s">
        <v>135</v>
      </c>
      <c r="AU136" s="154" t="s">
        <v>83</v>
      </c>
      <c r="AY136" s="18" t="s">
        <v>133</v>
      </c>
      <c r="BE136" s="155">
        <f>IF(N136="základní",J136,0)</f>
        <v>0</v>
      </c>
      <c r="BF136" s="155">
        <f>IF(N136="snížená",J136,0)</f>
        <v>0</v>
      </c>
      <c r="BG136" s="155">
        <f>IF(N136="zákl. přenesená",J136,0)</f>
        <v>0</v>
      </c>
      <c r="BH136" s="155">
        <f>IF(N136="sníž. přenesená",J136,0)</f>
        <v>0</v>
      </c>
      <c r="BI136" s="155">
        <f>IF(N136="nulová",J136,0)</f>
        <v>0</v>
      </c>
      <c r="BJ136" s="18" t="s">
        <v>81</v>
      </c>
      <c r="BK136" s="155">
        <f>ROUND(I136*H136,2)</f>
        <v>0</v>
      </c>
      <c r="BL136" s="18" t="s">
        <v>139</v>
      </c>
      <c r="BM136" s="154" t="s">
        <v>356</v>
      </c>
    </row>
    <row r="137" spans="1:65" s="13" customFormat="1">
      <c r="B137" s="156"/>
      <c r="D137" s="157" t="s">
        <v>141</v>
      </c>
      <c r="E137" s="158" t="s">
        <v>1</v>
      </c>
      <c r="F137" s="159" t="s">
        <v>357</v>
      </c>
      <c r="H137" s="160">
        <v>323</v>
      </c>
      <c r="L137" s="156"/>
      <c r="M137" s="161"/>
      <c r="N137" s="162"/>
      <c r="O137" s="162"/>
      <c r="P137" s="162"/>
      <c r="Q137" s="162"/>
      <c r="R137" s="162"/>
      <c r="S137" s="162"/>
      <c r="T137" s="163"/>
      <c r="AT137" s="158" t="s">
        <v>141</v>
      </c>
      <c r="AU137" s="158" t="s">
        <v>83</v>
      </c>
      <c r="AV137" s="13" t="s">
        <v>83</v>
      </c>
      <c r="AW137" s="13" t="s">
        <v>29</v>
      </c>
      <c r="AX137" s="13" t="s">
        <v>73</v>
      </c>
      <c r="AY137" s="158" t="s">
        <v>133</v>
      </c>
    </row>
    <row r="138" spans="1:65" s="13" customFormat="1">
      <c r="B138" s="156"/>
      <c r="D138" s="157" t="s">
        <v>141</v>
      </c>
      <c r="E138" s="158" t="s">
        <v>1</v>
      </c>
      <c r="F138" s="159" t="s">
        <v>358</v>
      </c>
      <c r="H138" s="160">
        <v>48</v>
      </c>
      <c r="L138" s="156"/>
      <c r="M138" s="161"/>
      <c r="N138" s="162"/>
      <c r="O138" s="162"/>
      <c r="P138" s="162"/>
      <c r="Q138" s="162"/>
      <c r="R138" s="162"/>
      <c r="S138" s="162"/>
      <c r="T138" s="163"/>
      <c r="AT138" s="158" t="s">
        <v>141</v>
      </c>
      <c r="AU138" s="158" t="s">
        <v>83</v>
      </c>
      <c r="AV138" s="13" t="s">
        <v>83</v>
      </c>
      <c r="AW138" s="13" t="s">
        <v>29</v>
      </c>
      <c r="AX138" s="13" t="s">
        <v>73</v>
      </c>
      <c r="AY138" s="158" t="s">
        <v>133</v>
      </c>
    </row>
    <row r="139" spans="1:65" s="16" customFormat="1">
      <c r="B139" s="191"/>
      <c r="D139" s="157" t="s">
        <v>141</v>
      </c>
      <c r="E139" s="192" t="s">
        <v>1</v>
      </c>
      <c r="F139" s="193" t="s">
        <v>309</v>
      </c>
      <c r="H139" s="194">
        <v>371</v>
      </c>
      <c r="L139" s="191"/>
      <c r="M139" s="195"/>
      <c r="N139" s="196"/>
      <c r="O139" s="196"/>
      <c r="P139" s="196"/>
      <c r="Q139" s="196"/>
      <c r="R139" s="196"/>
      <c r="S139" s="196"/>
      <c r="T139" s="197"/>
      <c r="AT139" s="192" t="s">
        <v>141</v>
      </c>
      <c r="AU139" s="192" t="s">
        <v>83</v>
      </c>
      <c r="AV139" s="16" t="s">
        <v>151</v>
      </c>
      <c r="AW139" s="16" t="s">
        <v>29</v>
      </c>
      <c r="AX139" s="16" t="s">
        <v>73</v>
      </c>
      <c r="AY139" s="192" t="s">
        <v>133</v>
      </c>
    </row>
    <row r="140" spans="1:65" s="13" customFormat="1">
      <c r="B140" s="156"/>
      <c r="D140" s="157" t="s">
        <v>141</v>
      </c>
      <c r="E140" s="158" t="s">
        <v>1</v>
      </c>
      <c r="F140" s="159" t="s">
        <v>359</v>
      </c>
      <c r="H140" s="160">
        <v>296.8</v>
      </c>
      <c r="L140" s="156"/>
      <c r="M140" s="161"/>
      <c r="N140" s="162"/>
      <c r="O140" s="162"/>
      <c r="P140" s="162"/>
      <c r="Q140" s="162"/>
      <c r="R140" s="162"/>
      <c r="S140" s="162"/>
      <c r="T140" s="163"/>
      <c r="AT140" s="158" t="s">
        <v>141</v>
      </c>
      <c r="AU140" s="158" t="s">
        <v>83</v>
      </c>
      <c r="AV140" s="13" t="s">
        <v>83</v>
      </c>
      <c r="AW140" s="13" t="s">
        <v>29</v>
      </c>
      <c r="AX140" s="13" t="s">
        <v>81</v>
      </c>
      <c r="AY140" s="158" t="s">
        <v>133</v>
      </c>
    </row>
    <row r="141" spans="1:65" s="2" customFormat="1" ht="33" customHeight="1">
      <c r="A141" s="30"/>
      <c r="B141" s="142"/>
      <c r="C141" s="143" t="s">
        <v>166</v>
      </c>
      <c r="D141" s="143" t="s">
        <v>135</v>
      </c>
      <c r="E141" s="144" t="s">
        <v>332</v>
      </c>
      <c r="F141" s="145" t="s">
        <v>333</v>
      </c>
      <c r="G141" s="146" t="s">
        <v>138</v>
      </c>
      <c r="H141" s="147">
        <v>74.2</v>
      </c>
      <c r="I141" s="148"/>
      <c r="J141" s="148">
        <f>ROUND(I141*H141,2)</f>
        <v>0</v>
      </c>
      <c r="K141" s="149"/>
      <c r="L141" s="31"/>
      <c r="M141" s="150" t="s">
        <v>1</v>
      </c>
      <c r="N141" s="151" t="s">
        <v>38</v>
      </c>
      <c r="O141" s="152">
        <v>4.0110000000000001</v>
      </c>
      <c r="P141" s="152">
        <f>O141*H141</f>
        <v>297.61619999999999</v>
      </c>
      <c r="Q141" s="152">
        <v>4.4000000000000002E-4</v>
      </c>
      <c r="R141" s="152">
        <f>Q141*H141</f>
        <v>3.2648000000000003E-2</v>
      </c>
      <c r="S141" s="152">
        <v>0</v>
      </c>
      <c r="T141" s="153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54" t="s">
        <v>139</v>
      </c>
      <c r="AT141" s="154" t="s">
        <v>135</v>
      </c>
      <c r="AU141" s="154" t="s">
        <v>83</v>
      </c>
      <c r="AY141" s="18" t="s">
        <v>133</v>
      </c>
      <c r="BE141" s="155">
        <f>IF(N141="základní",J141,0)</f>
        <v>0</v>
      </c>
      <c r="BF141" s="155">
        <f>IF(N141="snížená",J141,0)</f>
        <v>0</v>
      </c>
      <c r="BG141" s="155">
        <f>IF(N141="zákl. přenesená",J141,0)</f>
        <v>0</v>
      </c>
      <c r="BH141" s="155">
        <f>IF(N141="sníž. přenesená",J141,0)</f>
        <v>0</v>
      </c>
      <c r="BI141" s="155">
        <f>IF(N141="nulová",J141,0)</f>
        <v>0</v>
      </c>
      <c r="BJ141" s="18" t="s">
        <v>81</v>
      </c>
      <c r="BK141" s="155">
        <f>ROUND(I141*H141,2)</f>
        <v>0</v>
      </c>
      <c r="BL141" s="18" t="s">
        <v>139</v>
      </c>
      <c r="BM141" s="154" t="s">
        <v>360</v>
      </c>
    </row>
    <row r="142" spans="1:65" s="13" customFormat="1">
      <c r="B142" s="156"/>
      <c r="D142" s="157" t="s">
        <v>141</v>
      </c>
      <c r="E142" s="158" t="s">
        <v>1</v>
      </c>
      <c r="F142" s="159" t="s">
        <v>361</v>
      </c>
      <c r="H142" s="160">
        <v>39.200000000000003</v>
      </c>
      <c r="L142" s="156"/>
      <c r="M142" s="161"/>
      <c r="N142" s="162"/>
      <c r="O142" s="162"/>
      <c r="P142" s="162"/>
      <c r="Q142" s="162"/>
      <c r="R142" s="162"/>
      <c r="S142" s="162"/>
      <c r="T142" s="163"/>
      <c r="AT142" s="158" t="s">
        <v>141</v>
      </c>
      <c r="AU142" s="158" t="s">
        <v>83</v>
      </c>
      <c r="AV142" s="13" t="s">
        <v>83</v>
      </c>
      <c r="AW142" s="13" t="s">
        <v>29</v>
      </c>
      <c r="AX142" s="13" t="s">
        <v>73</v>
      </c>
      <c r="AY142" s="158" t="s">
        <v>133</v>
      </c>
    </row>
    <row r="143" spans="1:65" s="13" customFormat="1">
      <c r="B143" s="156"/>
      <c r="D143" s="157" t="s">
        <v>141</v>
      </c>
      <c r="E143" s="158" t="s">
        <v>1</v>
      </c>
      <c r="F143" s="159" t="s">
        <v>362</v>
      </c>
      <c r="H143" s="160">
        <v>35</v>
      </c>
      <c r="L143" s="156"/>
      <c r="M143" s="161"/>
      <c r="N143" s="162"/>
      <c r="O143" s="162"/>
      <c r="P143" s="162"/>
      <c r="Q143" s="162"/>
      <c r="R143" s="162"/>
      <c r="S143" s="162"/>
      <c r="T143" s="163"/>
      <c r="AT143" s="158" t="s">
        <v>141</v>
      </c>
      <c r="AU143" s="158" t="s">
        <v>83</v>
      </c>
      <c r="AV143" s="13" t="s">
        <v>83</v>
      </c>
      <c r="AW143" s="13" t="s">
        <v>29</v>
      </c>
      <c r="AX143" s="13" t="s">
        <v>73</v>
      </c>
      <c r="AY143" s="158" t="s">
        <v>133</v>
      </c>
    </row>
    <row r="144" spans="1:65" s="15" customFormat="1">
      <c r="B144" s="180"/>
      <c r="D144" s="157" t="s">
        <v>141</v>
      </c>
      <c r="E144" s="181" t="s">
        <v>1</v>
      </c>
      <c r="F144" s="182" t="s">
        <v>192</v>
      </c>
      <c r="H144" s="183">
        <v>74.2</v>
      </c>
      <c r="L144" s="180"/>
      <c r="M144" s="184"/>
      <c r="N144" s="185"/>
      <c r="O144" s="185"/>
      <c r="P144" s="185"/>
      <c r="Q144" s="185"/>
      <c r="R144" s="185"/>
      <c r="S144" s="185"/>
      <c r="T144" s="186"/>
      <c r="AT144" s="181" t="s">
        <v>141</v>
      </c>
      <c r="AU144" s="181" t="s">
        <v>83</v>
      </c>
      <c r="AV144" s="15" t="s">
        <v>139</v>
      </c>
      <c r="AW144" s="15" t="s">
        <v>29</v>
      </c>
      <c r="AX144" s="15" t="s">
        <v>81</v>
      </c>
      <c r="AY144" s="181" t="s">
        <v>133</v>
      </c>
    </row>
    <row r="145" spans="1:65" s="2" customFormat="1" ht="33" customHeight="1">
      <c r="A145" s="30"/>
      <c r="B145" s="142"/>
      <c r="C145" s="143" t="s">
        <v>171</v>
      </c>
      <c r="D145" s="143" t="s">
        <v>135</v>
      </c>
      <c r="E145" s="144" t="s">
        <v>263</v>
      </c>
      <c r="F145" s="145" t="s">
        <v>264</v>
      </c>
      <c r="G145" s="146" t="s">
        <v>258</v>
      </c>
      <c r="H145" s="147">
        <v>30.917000000000002</v>
      </c>
      <c r="I145" s="148"/>
      <c r="J145" s="148">
        <f>ROUND(I145*H145,2)</f>
        <v>0</v>
      </c>
      <c r="K145" s="149"/>
      <c r="L145" s="31"/>
      <c r="M145" s="150" t="s">
        <v>1</v>
      </c>
      <c r="N145" s="151" t="s">
        <v>38</v>
      </c>
      <c r="O145" s="152">
        <v>2.25</v>
      </c>
      <c r="P145" s="152">
        <f>O145*H145</f>
        <v>69.563250000000011</v>
      </c>
      <c r="Q145" s="152">
        <v>4.0000000000000003E-5</v>
      </c>
      <c r="R145" s="152">
        <f>Q145*H145</f>
        <v>1.2366800000000002E-3</v>
      </c>
      <c r="S145" s="152">
        <v>0</v>
      </c>
      <c r="T145" s="153">
        <f>S145*H145</f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54" t="s">
        <v>139</v>
      </c>
      <c r="AT145" s="154" t="s">
        <v>135</v>
      </c>
      <c r="AU145" s="154" t="s">
        <v>83</v>
      </c>
      <c r="AY145" s="18" t="s">
        <v>133</v>
      </c>
      <c r="BE145" s="155">
        <f>IF(N145="základní",J145,0)</f>
        <v>0</v>
      </c>
      <c r="BF145" s="155">
        <f>IF(N145="snížená",J145,0)</f>
        <v>0</v>
      </c>
      <c r="BG145" s="155">
        <f>IF(N145="zákl. přenesená",J145,0)</f>
        <v>0</v>
      </c>
      <c r="BH145" s="155">
        <f>IF(N145="sníž. přenesená",J145,0)</f>
        <v>0</v>
      </c>
      <c r="BI145" s="155">
        <f>IF(N145="nulová",J145,0)</f>
        <v>0</v>
      </c>
      <c r="BJ145" s="18" t="s">
        <v>81</v>
      </c>
      <c r="BK145" s="155">
        <f>ROUND(I145*H145,2)</f>
        <v>0</v>
      </c>
      <c r="BL145" s="18" t="s">
        <v>139</v>
      </c>
      <c r="BM145" s="154" t="s">
        <v>363</v>
      </c>
    </row>
    <row r="146" spans="1:65" s="13" customFormat="1">
      <c r="B146" s="156"/>
      <c r="D146" s="157" t="s">
        <v>141</v>
      </c>
      <c r="E146" s="158" t="s">
        <v>1</v>
      </c>
      <c r="F146" s="159" t="s">
        <v>364</v>
      </c>
      <c r="H146" s="160">
        <v>30.917000000000002</v>
      </c>
      <c r="L146" s="156"/>
      <c r="M146" s="161"/>
      <c r="N146" s="162"/>
      <c r="O146" s="162"/>
      <c r="P146" s="162"/>
      <c r="Q146" s="162"/>
      <c r="R146" s="162"/>
      <c r="S146" s="162"/>
      <c r="T146" s="163"/>
      <c r="AT146" s="158" t="s">
        <v>141</v>
      </c>
      <c r="AU146" s="158" t="s">
        <v>83</v>
      </c>
      <c r="AV146" s="13" t="s">
        <v>83</v>
      </c>
      <c r="AW146" s="13" t="s">
        <v>29</v>
      </c>
      <c r="AX146" s="13" t="s">
        <v>81</v>
      </c>
      <c r="AY146" s="158" t="s">
        <v>133</v>
      </c>
    </row>
    <row r="147" spans="1:65" s="2" customFormat="1" ht="16.5" customHeight="1">
      <c r="A147" s="30"/>
      <c r="B147" s="142"/>
      <c r="C147" s="164" t="s">
        <v>147</v>
      </c>
      <c r="D147" s="164" t="s">
        <v>143</v>
      </c>
      <c r="E147" s="165" t="s">
        <v>268</v>
      </c>
      <c r="F147" s="166" t="s">
        <v>269</v>
      </c>
      <c r="G147" s="167" t="s">
        <v>146</v>
      </c>
      <c r="H147" s="168">
        <v>10.24</v>
      </c>
      <c r="I147" s="169"/>
      <c r="J147" s="169">
        <f>ROUND(I147*H147,2)</f>
        <v>0</v>
      </c>
      <c r="K147" s="170"/>
      <c r="L147" s="171"/>
      <c r="M147" s="172" t="s">
        <v>1</v>
      </c>
      <c r="N147" s="173" t="s">
        <v>38</v>
      </c>
      <c r="O147" s="152">
        <v>0</v>
      </c>
      <c r="P147" s="152">
        <f>O147*H147</f>
        <v>0</v>
      </c>
      <c r="Q147" s="152">
        <v>1</v>
      </c>
      <c r="R147" s="152">
        <f>Q147*H147</f>
        <v>10.24</v>
      </c>
      <c r="S147" s="152">
        <v>0</v>
      </c>
      <c r="T147" s="153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54" t="s">
        <v>147</v>
      </c>
      <c r="AT147" s="154" t="s">
        <v>143</v>
      </c>
      <c r="AU147" s="154" t="s">
        <v>83</v>
      </c>
      <c r="AY147" s="18" t="s">
        <v>133</v>
      </c>
      <c r="BE147" s="155">
        <f>IF(N147="základní",J147,0)</f>
        <v>0</v>
      </c>
      <c r="BF147" s="155">
        <f>IF(N147="snížená",J147,0)</f>
        <v>0</v>
      </c>
      <c r="BG147" s="155">
        <f>IF(N147="zákl. přenesená",J147,0)</f>
        <v>0</v>
      </c>
      <c r="BH147" s="155">
        <f>IF(N147="sníž. přenesená",J147,0)</f>
        <v>0</v>
      </c>
      <c r="BI147" s="155">
        <f>IF(N147="nulová",J147,0)</f>
        <v>0</v>
      </c>
      <c r="BJ147" s="18" t="s">
        <v>81</v>
      </c>
      <c r="BK147" s="155">
        <f>ROUND(I147*H147,2)</f>
        <v>0</v>
      </c>
      <c r="BL147" s="18" t="s">
        <v>139</v>
      </c>
      <c r="BM147" s="154" t="s">
        <v>365</v>
      </c>
    </row>
    <row r="148" spans="1:65" s="13" customFormat="1">
      <c r="B148" s="156"/>
      <c r="D148" s="157" t="s">
        <v>141</v>
      </c>
      <c r="E148" s="158" t="s">
        <v>1</v>
      </c>
      <c r="F148" s="159" t="s">
        <v>366</v>
      </c>
      <c r="H148" s="160">
        <v>10.24</v>
      </c>
      <c r="L148" s="156"/>
      <c r="M148" s="161"/>
      <c r="N148" s="162"/>
      <c r="O148" s="162"/>
      <c r="P148" s="162"/>
      <c r="Q148" s="162"/>
      <c r="R148" s="162"/>
      <c r="S148" s="162"/>
      <c r="T148" s="163"/>
      <c r="AT148" s="158" t="s">
        <v>141</v>
      </c>
      <c r="AU148" s="158" t="s">
        <v>83</v>
      </c>
      <c r="AV148" s="13" t="s">
        <v>83</v>
      </c>
      <c r="AW148" s="13" t="s">
        <v>29</v>
      </c>
      <c r="AX148" s="13" t="s">
        <v>81</v>
      </c>
      <c r="AY148" s="158" t="s">
        <v>133</v>
      </c>
    </row>
    <row r="149" spans="1:65" s="2" customFormat="1" ht="16.5" customHeight="1">
      <c r="A149" s="30"/>
      <c r="B149" s="142"/>
      <c r="C149" s="164" t="s">
        <v>180</v>
      </c>
      <c r="D149" s="164" t="s">
        <v>143</v>
      </c>
      <c r="E149" s="165" t="s">
        <v>274</v>
      </c>
      <c r="F149" s="166" t="s">
        <v>275</v>
      </c>
      <c r="G149" s="167" t="s">
        <v>233</v>
      </c>
      <c r="H149" s="168">
        <v>61.44</v>
      </c>
      <c r="I149" s="169"/>
      <c r="J149" s="169">
        <f>ROUND(I149*H149,2)</f>
        <v>0</v>
      </c>
      <c r="K149" s="170"/>
      <c r="L149" s="171"/>
      <c r="M149" s="172" t="s">
        <v>1</v>
      </c>
      <c r="N149" s="173" t="s">
        <v>38</v>
      </c>
      <c r="O149" s="152">
        <v>0</v>
      </c>
      <c r="P149" s="152">
        <f>O149*H149</f>
        <v>0</v>
      </c>
      <c r="Q149" s="152">
        <v>8.3000000000000001E-4</v>
      </c>
      <c r="R149" s="152">
        <f>Q149*H149</f>
        <v>5.0995199999999997E-2</v>
      </c>
      <c r="S149" s="152">
        <v>0</v>
      </c>
      <c r="T149" s="153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54" t="s">
        <v>147</v>
      </c>
      <c r="AT149" s="154" t="s">
        <v>143</v>
      </c>
      <c r="AU149" s="154" t="s">
        <v>83</v>
      </c>
      <c r="AY149" s="18" t="s">
        <v>133</v>
      </c>
      <c r="BE149" s="155">
        <f>IF(N149="základní",J149,0)</f>
        <v>0</v>
      </c>
      <c r="BF149" s="155">
        <f>IF(N149="snížená",J149,0)</f>
        <v>0</v>
      </c>
      <c r="BG149" s="155">
        <f>IF(N149="zákl. přenesená",J149,0)</f>
        <v>0</v>
      </c>
      <c r="BH149" s="155">
        <f>IF(N149="sníž. přenesená",J149,0)</f>
        <v>0</v>
      </c>
      <c r="BI149" s="155">
        <f>IF(N149="nulová",J149,0)</f>
        <v>0</v>
      </c>
      <c r="BJ149" s="18" t="s">
        <v>81</v>
      </c>
      <c r="BK149" s="155">
        <f>ROUND(I149*H149,2)</f>
        <v>0</v>
      </c>
      <c r="BL149" s="18" t="s">
        <v>139</v>
      </c>
      <c r="BM149" s="154" t="s">
        <v>367</v>
      </c>
    </row>
    <row r="150" spans="1:65" s="13" customFormat="1">
      <c r="B150" s="156"/>
      <c r="D150" s="157" t="s">
        <v>141</v>
      </c>
      <c r="E150" s="158" t="s">
        <v>1</v>
      </c>
      <c r="F150" s="159" t="s">
        <v>368</v>
      </c>
      <c r="H150" s="160">
        <v>61.44</v>
      </c>
      <c r="L150" s="156"/>
      <c r="M150" s="161"/>
      <c r="N150" s="162"/>
      <c r="O150" s="162"/>
      <c r="P150" s="162"/>
      <c r="Q150" s="162"/>
      <c r="R150" s="162"/>
      <c r="S150" s="162"/>
      <c r="T150" s="163"/>
      <c r="AT150" s="158" t="s">
        <v>141</v>
      </c>
      <c r="AU150" s="158" t="s">
        <v>83</v>
      </c>
      <c r="AV150" s="13" t="s">
        <v>83</v>
      </c>
      <c r="AW150" s="13" t="s">
        <v>29</v>
      </c>
      <c r="AX150" s="13" t="s">
        <v>81</v>
      </c>
      <c r="AY150" s="158" t="s">
        <v>133</v>
      </c>
    </row>
    <row r="151" spans="1:65" s="2" customFormat="1" ht="24.2" customHeight="1">
      <c r="A151" s="30"/>
      <c r="B151" s="142"/>
      <c r="C151" s="143" t="s">
        <v>184</v>
      </c>
      <c r="D151" s="143" t="s">
        <v>135</v>
      </c>
      <c r="E151" s="144" t="s">
        <v>369</v>
      </c>
      <c r="F151" s="145" t="s">
        <v>370</v>
      </c>
      <c r="G151" s="146" t="s">
        <v>138</v>
      </c>
      <c r="H151" s="147">
        <v>371</v>
      </c>
      <c r="I151" s="148"/>
      <c r="J151" s="148">
        <f>ROUND(I151*H151,2)</f>
        <v>0</v>
      </c>
      <c r="K151" s="149"/>
      <c r="L151" s="31"/>
      <c r="M151" s="150" t="s">
        <v>1</v>
      </c>
      <c r="N151" s="151" t="s">
        <v>38</v>
      </c>
      <c r="O151" s="152">
        <v>2.2679999999999998</v>
      </c>
      <c r="P151" s="152">
        <f>O151*H151</f>
        <v>841.42799999999988</v>
      </c>
      <c r="Q151" s="152">
        <v>3.2849999999999997E-2</v>
      </c>
      <c r="R151" s="152">
        <f>Q151*H151</f>
        <v>12.187349999999999</v>
      </c>
      <c r="S151" s="152">
        <v>0</v>
      </c>
      <c r="T151" s="153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4" t="s">
        <v>139</v>
      </c>
      <c r="AT151" s="154" t="s">
        <v>135</v>
      </c>
      <c r="AU151" s="154" t="s">
        <v>83</v>
      </c>
      <c r="AY151" s="18" t="s">
        <v>133</v>
      </c>
      <c r="BE151" s="155">
        <f>IF(N151="základní",J151,0)</f>
        <v>0</v>
      </c>
      <c r="BF151" s="155">
        <f>IF(N151="snížená",J151,0)</f>
        <v>0</v>
      </c>
      <c r="BG151" s="155">
        <f>IF(N151="zákl. přenesená",J151,0)</f>
        <v>0</v>
      </c>
      <c r="BH151" s="155">
        <f>IF(N151="sníž. přenesená",J151,0)</f>
        <v>0</v>
      </c>
      <c r="BI151" s="155">
        <f>IF(N151="nulová",J151,0)</f>
        <v>0</v>
      </c>
      <c r="BJ151" s="18" t="s">
        <v>81</v>
      </c>
      <c r="BK151" s="155">
        <f>ROUND(I151*H151,2)</f>
        <v>0</v>
      </c>
      <c r="BL151" s="18" t="s">
        <v>139</v>
      </c>
      <c r="BM151" s="154" t="s">
        <v>371</v>
      </c>
    </row>
    <row r="152" spans="1:65" s="13" customFormat="1">
      <c r="B152" s="156"/>
      <c r="D152" s="157" t="s">
        <v>141</v>
      </c>
      <c r="E152" s="158" t="s">
        <v>1</v>
      </c>
      <c r="F152" s="159" t="s">
        <v>357</v>
      </c>
      <c r="H152" s="160">
        <v>323</v>
      </c>
      <c r="L152" s="156"/>
      <c r="M152" s="161"/>
      <c r="N152" s="162"/>
      <c r="O152" s="162"/>
      <c r="P152" s="162"/>
      <c r="Q152" s="162"/>
      <c r="R152" s="162"/>
      <c r="S152" s="162"/>
      <c r="T152" s="163"/>
      <c r="AT152" s="158" t="s">
        <v>141</v>
      </c>
      <c r="AU152" s="158" t="s">
        <v>83</v>
      </c>
      <c r="AV152" s="13" t="s">
        <v>83</v>
      </c>
      <c r="AW152" s="13" t="s">
        <v>29</v>
      </c>
      <c r="AX152" s="13" t="s">
        <v>73</v>
      </c>
      <c r="AY152" s="158" t="s">
        <v>133</v>
      </c>
    </row>
    <row r="153" spans="1:65" s="13" customFormat="1">
      <c r="B153" s="156"/>
      <c r="D153" s="157" t="s">
        <v>141</v>
      </c>
      <c r="E153" s="158" t="s">
        <v>1</v>
      </c>
      <c r="F153" s="159" t="s">
        <v>358</v>
      </c>
      <c r="H153" s="160">
        <v>48</v>
      </c>
      <c r="L153" s="156"/>
      <c r="M153" s="161"/>
      <c r="N153" s="162"/>
      <c r="O153" s="162"/>
      <c r="P153" s="162"/>
      <c r="Q153" s="162"/>
      <c r="R153" s="162"/>
      <c r="S153" s="162"/>
      <c r="T153" s="163"/>
      <c r="AT153" s="158" t="s">
        <v>141</v>
      </c>
      <c r="AU153" s="158" t="s">
        <v>83</v>
      </c>
      <c r="AV153" s="13" t="s">
        <v>83</v>
      </c>
      <c r="AW153" s="13" t="s">
        <v>29</v>
      </c>
      <c r="AX153" s="13" t="s">
        <v>73</v>
      </c>
      <c r="AY153" s="158" t="s">
        <v>133</v>
      </c>
    </row>
    <row r="154" spans="1:65" s="15" customFormat="1">
      <c r="B154" s="180"/>
      <c r="D154" s="157" t="s">
        <v>141</v>
      </c>
      <c r="E154" s="181" t="s">
        <v>1</v>
      </c>
      <c r="F154" s="182" t="s">
        <v>192</v>
      </c>
      <c r="H154" s="183">
        <v>371</v>
      </c>
      <c r="L154" s="180"/>
      <c r="M154" s="184"/>
      <c r="N154" s="185"/>
      <c r="O154" s="185"/>
      <c r="P154" s="185"/>
      <c r="Q154" s="185"/>
      <c r="R154" s="185"/>
      <c r="S154" s="185"/>
      <c r="T154" s="186"/>
      <c r="AT154" s="181" t="s">
        <v>141</v>
      </c>
      <c r="AU154" s="181" t="s">
        <v>83</v>
      </c>
      <c r="AV154" s="15" t="s">
        <v>139</v>
      </c>
      <c r="AW154" s="15" t="s">
        <v>29</v>
      </c>
      <c r="AX154" s="15" t="s">
        <v>81</v>
      </c>
      <c r="AY154" s="181" t="s">
        <v>133</v>
      </c>
    </row>
    <row r="155" spans="1:65" s="2" customFormat="1" ht="16.5" customHeight="1">
      <c r="A155" s="30"/>
      <c r="B155" s="142"/>
      <c r="C155" s="164" t="s">
        <v>193</v>
      </c>
      <c r="D155" s="164" t="s">
        <v>143</v>
      </c>
      <c r="E155" s="165" t="s">
        <v>372</v>
      </c>
      <c r="F155" s="166" t="s">
        <v>373</v>
      </c>
      <c r="G155" s="167" t="s">
        <v>138</v>
      </c>
      <c r="H155" s="168">
        <v>371</v>
      </c>
      <c r="I155" s="169"/>
      <c r="J155" s="169">
        <f>ROUND(I155*H155,2)</f>
        <v>0</v>
      </c>
      <c r="K155" s="170"/>
      <c r="L155" s="171"/>
      <c r="M155" s="172" t="s">
        <v>1</v>
      </c>
      <c r="N155" s="173" t="s">
        <v>38</v>
      </c>
      <c r="O155" s="152">
        <v>0</v>
      </c>
      <c r="P155" s="152">
        <f>O155*H155</f>
        <v>0</v>
      </c>
      <c r="Q155" s="152">
        <v>0.21</v>
      </c>
      <c r="R155" s="152">
        <f>Q155*H155</f>
        <v>77.91</v>
      </c>
      <c r="S155" s="152">
        <v>0</v>
      </c>
      <c r="T155" s="153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4" t="s">
        <v>147</v>
      </c>
      <c r="AT155" s="154" t="s">
        <v>143</v>
      </c>
      <c r="AU155" s="154" t="s">
        <v>83</v>
      </c>
      <c r="AY155" s="18" t="s">
        <v>133</v>
      </c>
      <c r="BE155" s="155">
        <f>IF(N155="základní",J155,0)</f>
        <v>0</v>
      </c>
      <c r="BF155" s="155">
        <f>IF(N155="snížená",J155,0)</f>
        <v>0</v>
      </c>
      <c r="BG155" s="155">
        <f>IF(N155="zákl. přenesená",J155,0)</f>
        <v>0</v>
      </c>
      <c r="BH155" s="155">
        <f>IF(N155="sníž. přenesená",J155,0)</f>
        <v>0</v>
      </c>
      <c r="BI155" s="155">
        <f>IF(N155="nulová",J155,0)</f>
        <v>0</v>
      </c>
      <c r="BJ155" s="18" t="s">
        <v>81</v>
      </c>
      <c r="BK155" s="155">
        <f>ROUND(I155*H155,2)</f>
        <v>0</v>
      </c>
      <c r="BL155" s="18" t="s">
        <v>139</v>
      </c>
      <c r="BM155" s="154" t="s">
        <v>374</v>
      </c>
    </row>
    <row r="156" spans="1:65" s="2" customFormat="1" ht="16.5" customHeight="1">
      <c r="A156" s="30"/>
      <c r="B156" s="142"/>
      <c r="C156" s="164" t="s">
        <v>198</v>
      </c>
      <c r="D156" s="164" t="s">
        <v>143</v>
      </c>
      <c r="E156" s="165" t="s">
        <v>375</v>
      </c>
      <c r="F156" s="166" t="s">
        <v>376</v>
      </c>
      <c r="G156" s="167" t="s">
        <v>169</v>
      </c>
      <c r="H156" s="168">
        <v>194</v>
      </c>
      <c r="I156" s="169"/>
      <c r="J156" s="169">
        <f>ROUND(I156*H156,2)</f>
        <v>0</v>
      </c>
      <c r="K156" s="170"/>
      <c r="L156" s="171"/>
      <c r="M156" s="172" t="s">
        <v>1</v>
      </c>
      <c r="N156" s="173" t="s">
        <v>38</v>
      </c>
      <c r="O156" s="152">
        <v>0</v>
      </c>
      <c r="P156" s="152">
        <f>O156*H156</f>
        <v>0</v>
      </c>
      <c r="Q156" s="152">
        <v>0.21</v>
      </c>
      <c r="R156" s="152">
        <f>Q156*H156</f>
        <v>40.74</v>
      </c>
      <c r="S156" s="152">
        <v>0</v>
      </c>
      <c r="T156" s="153">
        <f>S156*H156</f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54" t="s">
        <v>147</v>
      </c>
      <c r="AT156" s="154" t="s">
        <v>143</v>
      </c>
      <c r="AU156" s="154" t="s">
        <v>83</v>
      </c>
      <c r="AY156" s="18" t="s">
        <v>133</v>
      </c>
      <c r="BE156" s="155">
        <f>IF(N156="základní",J156,0)</f>
        <v>0</v>
      </c>
      <c r="BF156" s="155">
        <f>IF(N156="snížená",J156,0)</f>
        <v>0</v>
      </c>
      <c r="BG156" s="155">
        <f>IF(N156="zákl. přenesená",J156,0)</f>
        <v>0</v>
      </c>
      <c r="BH156" s="155">
        <f>IF(N156="sníž. přenesená",J156,0)</f>
        <v>0</v>
      </c>
      <c r="BI156" s="155">
        <f>IF(N156="nulová",J156,0)</f>
        <v>0</v>
      </c>
      <c r="BJ156" s="18" t="s">
        <v>81</v>
      </c>
      <c r="BK156" s="155">
        <f>ROUND(I156*H156,2)</f>
        <v>0</v>
      </c>
      <c r="BL156" s="18" t="s">
        <v>139</v>
      </c>
      <c r="BM156" s="154" t="s">
        <v>377</v>
      </c>
    </row>
    <row r="157" spans="1:65" s="13" customFormat="1">
      <c r="B157" s="156"/>
      <c r="D157" s="157" t="s">
        <v>141</v>
      </c>
      <c r="E157" s="158" t="s">
        <v>1</v>
      </c>
      <c r="F157" s="159" t="s">
        <v>378</v>
      </c>
      <c r="H157" s="160">
        <v>170</v>
      </c>
      <c r="L157" s="156"/>
      <c r="M157" s="161"/>
      <c r="N157" s="162"/>
      <c r="O157" s="162"/>
      <c r="P157" s="162"/>
      <c r="Q157" s="162"/>
      <c r="R157" s="162"/>
      <c r="S157" s="162"/>
      <c r="T157" s="163"/>
      <c r="AT157" s="158" t="s">
        <v>141</v>
      </c>
      <c r="AU157" s="158" t="s">
        <v>83</v>
      </c>
      <c r="AV157" s="13" t="s">
        <v>83</v>
      </c>
      <c r="AW157" s="13" t="s">
        <v>29</v>
      </c>
      <c r="AX157" s="13" t="s">
        <v>73</v>
      </c>
      <c r="AY157" s="158" t="s">
        <v>133</v>
      </c>
    </row>
    <row r="158" spans="1:65" s="13" customFormat="1">
      <c r="B158" s="156"/>
      <c r="D158" s="157" t="s">
        <v>141</v>
      </c>
      <c r="E158" s="158" t="s">
        <v>1</v>
      </c>
      <c r="F158" s="159" t="s">
        <v>379</v>
      </c>
      <c r="H158" s="160">
        <v>24</v>
      </c>
      <c r="L158" s="156"/>
      <c r="M158" s="161"/>
      <c r="N158" s="162"/>
      <c r="O158" s="162"/>
      <c r="P158" s="162"/>
      <c r="Q158" s="162"/>
      <c r="R158" s="162"/>
      <c r="S158" s="162"/>
      <c r="T158" s="163"/>
      <c r="AT158" s="158" t="s">
        <v>141</v>
      </c>
      <c r="AU158" s="158" t="s">
        <v>83</v>
      </c>
      <c r="AV158" s="13" t="s">
        <v>83</v>
      </c>
      <c r="AW158" s="13" t="s">
        <v>29</v>
      </c>
      <c r="AX158" s="13" t="s">
        <v>73</v>
      </c>
      <c r="AY158" s="158" t="s">
        <v>133</v>
      </c>
    </row>
    <row r="159" spans="1:65" s="15" customFormat="1">
      <c r="B159" s="180"/>
      <c r="D159" s="157" t="s">
        <v>141</v>
      </c>
      <c r="E159" s="181" t="s">
        <v>1</v>
      </c>
      <c r="F159" s="182" t="s">
        <v>192</v>
      </c>
      <c r="H159" s="183">
        <v>194</v>
      </c>
      <c r="L159" s="180"/>
      <c r="M159" s="184"/>
      <c r="N159" s="185"/>
      <c r="O159" s="185"/>
      <c r="P159" s="185"/>
      <c r="Q159" s="185"/>
      <c r="R159" s="185"/>
      <c r="S159" s="185"/>
      <c r="T159" s="186"/>
      <c r="AT159" s="181" t="s">
        <v>141</v>
      </c>
      <c r="AU159" s="181" t="s">
        <v>83</v>
      </c>
      <c r="AV159" s="15" t="s">
        <v>139</v>
      </c>
      <c r="AW159" s="15" t="s">
        <v>29</v>
      </c>
      <c r="AX159" s="15" t="s">
        <v>81</v>
      </c>
      <c r="AY159" s="181" t="s">
        <v>133</v>
      </c>
    </row>
    <row r="160" spans="1:65" s="2" customFormat="1" ht="16.5" customHeight="1">
      <c r="A160" s="30"/>
      <c r="B160" s="142"/>
      <c r="C160" s="164" t="s">
        <v>203</v>
      </c>
      <c r="D160" s="164" t="s">
        <v>143</v>
      </c>
      <c r="E160" s="165" t="s">
        <v>380</v>
      </c>
      <c r="F160" s="166" t="s">
        <v>381</v>
      </c>
      <c r="G160" s="167" t="s">
        <v>169</v>
      </c>
      <c r="H160" s="168">
        <v>42</v>
      </c>
      <c r="I160" s="169"/>
      <c r="J160" s="169">
        <f>ROUND(I160*H160,2)</f>
        <v>0</v>
      </c>
      <c r="K160" s="170"/>
      <c r="L160" s="171"/>
      <c r="M160" s="172" t="s">
        <v>1</v>
      </c>
      <c r="N160" s="173" t="s">
        <v>38</v>
      </c>
      <c r="O160" s="152">
        <v>0</v>
      </c>
      <c r="P160" s="152">
        <f>O160*H160</f>
        <v>0</v>
      </c>
      <c r="Q160" s="152">
        <v>0.21</v>
      </c>
      <c r="R160" s="152">
        <f>Q160*H160</f>
        <v>8.82</v>
      </c>
      <c r="S160" s="152">
        <v>0</v>
      </c>
      <c r="T160" s="153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54" t="s">
        <v>147</v>
      </c>
      <c r="AT160" s="154" t="s">
        <v>143</v>
      </c>
      <c r="AU160" s="154" t="s">
        <v>83</v>
      </c>
      <c r="AY160" s="18" t="s">
        <v>133</v>
      </c>
      <c r="BE160" s="155">
        <f>IF(N160="základní",J160,0)</f>
        <v>0</v>
      </c>
      <c r="BF160" s="155">
        <f>IF(N160="snížená",J160,0)</f>
        <v>0</v>
      </c>
      <c r="BG160" s="155">
        <f>IF(N160="zákl. přenesená",J160,0)</f>
        <v>0</v>
      </c>
      <c r="BH160" s="155">
        <f>IF(N160="sníž. přenesená",J160,0)</f>
        <v>0</v>
      </c>
      <c r="BI160" s="155">
        <f>IF(N160="nulová",J160,0)</f>
        <v>0</v>
      </c>
      <c r="BJ160" s="18" t="s">
        <v>81</v>
      </c>
      <c r="BK160" s="155">
        <f>ROUND(I160*H160,2)</f>
        <v>0</v>
      </c>
      <c r="BL160" s="18" t="s">
        <v>139</v>
      </c>
      <c r="BM160" s="154" t="s">
        <v>382</v>
      </c>
    </row>
    <row r="161" spans="1:65" s="2" customFormat="1" ht="16.5" customHeight="1">
      <c r="A161" s="30"/>
      <c r="B161" s="142"/>
      <c r="C161" s="164" t="s">
        <v>208</v>
      </c>
      <c r="D161" s="164" t="s">
        <v>143</v>
      </c>
      <c r="E161" s="165" t="s">
        <v>383</v>
      </c>
      <c r="F161" s="166" t="s">
        <v>384</v>
      </c>
      <c r="G161" s="167" t="s">
        <v>169</v>
      </c>
      <c r="H161" s="168">
        <v>168</v>
      </c>
      <c r="I161" s="169"/>
      <c r="J161" s="169">
        <f>ROUND(I161*H161,2)</f>
        <v>0</v>
      </c>
      <c r="K161" s="170"/>
      <c r="L161" s="171"/>
      <c r="M161" s="172" t="s">
        <v>1</v>
      </c>
      <c r="N161" s="173" t="s">
        <v>38</v>
      </c>
      <c r="O161" s="152">
        <v>0</v>
      </c>
      <c r="P161" s="152">
        <f>O161*H161</f>
        <v>0</v>
      </c>
      <c r="Q161" s="152">
        <v>0.21</v>
      </c>
      <c r="R161" s="152">
        <f>Q161*H161</f>
        <v>35.28</v>
      </c>
      <c r="S161" s="152">
        <v>0</v>
      </c>
      <c r="T161" s="153">
        <f>S161*H161</f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54" t="s">
        <v>147</v>
      </c>
      <c r="AT161" s="154" t="s">
        <v>143</v>
      </c>
      <c r="AU161" s="154" t="s">
        <v>83</v>
      </c>
      <c r="AY161" s="18" t="s">
        <v>133</v>
      </c>
      <c r="BE161" s="155">
        <f>IF(N161="základní",J161,0)</f>
        <v>0</v>
      </c>
      <c r="BF161" s="155">
        <f>IF(N161="snížená",J161,0)</f>
        <v>0</v>
      </c>
      <c r="BG161" s="155">
        <f>IF(N161="zákl. přenesená",J161,0)</f>
        <v>0</v>
      </c>
      <c r="BH161" s="155">
        <f>IF(N161="sníž. přenesená",J161,0)</f>
        <v>0</v>
      </c>
      <c r="BI161" s="155">
        <f>IF(N161="nulová",J161,0)</f>
        <v>0</v>
      </c>
      <c r="BJ161" s="18" t="s">
        <v>81</v>
      </c>
      <c r="BK161" s="155">
        <f>ROUND(I161*H161,2)</f>
        <v>0</v>
      </c>
      <c r="BL161" s="18" t="s">
        <v>139</v>
      </c>
      <c r="BM161" s="154" t="s">
        <v>385</v>
      </c>
    </row>
    <row r="162" spans="1:65" s="13" customFormat="1">
      <c r="B162" s="156"/>
      <c r="D162" s="157" t="s">
        <v>141</v>
      </c>
      <c r="E162" s="158" t="s">
        <v>1</v>
      </c>
      <c r="F162" s="159" t="s">
        <v>386</v>
      </c>
      <c r="H162" s="160">
        <v>168</v>
      </c>
      <c r="L162" s="156"/>
      <c r="M162" s="161"/>
      <c r="N162" s="162"/>
      <c r="O162" s="162"/>
      <c r="P162" s="162"/>
      <c r="Q162" s="162"/>
      <c r="R162" s="162"/>
      <c r="S162" s="162"/>
      <c r="T162" s="163"/>
      <c r="AT162" s="158" t="s">
        <v>141</v>
      </c>
      <c r="AU162" s="158" t="s">
        <v>83</v>
      </c>
      <c r="AV162" s="13" t="s">
        <v>83</v>
      </c>
      <c r="AW162" s="13" t="s">
        <v>29</v>
      </c>
      <c r="AX162" s="13" t="s">
        <v>81</v>
      </c>
      <c r="AY162" s="158" t="s">
        <v>133</v>
      </c>
    </row>
    <row r="163" spans="1:65" s="2" customFormat="1" ht="24.2" customHeight="1">
      <c r="A163" s="30"/>
      <c r="B163" s="142"/>
      <c r="C163" s="143" t="s">
        <v>8</v>
      </c>
      <c r="D163" s="143" t="s">
        <v>135</v>
      </c>
      <c r="E163" s="144" t="s">
        <v>387</v>
      </c>
      <c r="F163" s="145" t="s">
        <v>388</v>
      </c>
      <c r="G163" s="146" t="s">
        <v>169</v>
      </c>
      <c r="H163" s="147">
        <v>84</v>
      </c>
      <c r="I163" s="148"/>
      <c r="J163" s="148">
        <f>ROUND(I163*H163,2)</f>
        <v>0</v>
      </c>
      <c r="K163" s="149"/>
      <c r="L163" s="31"/>
      <c r="M163" s="150" t="s">
        <v>1</v>
      </c>
      <c r="N163" s="151" t="s">
        <v>38</v>
      </c>
      <c r="O163" s="152">
        <v>2.15</v>
      </c>
      <c r="P163" s="152">
        <f>O163*H163</f>
        <v>180.6</v>
      </c>
      <c r="Q163" s="152">
        <v>5.1000000000000004E-4</v>
      </c>
      <c r="R163" s="152">
        <f>Q163*H163</f>
        <v>4.2840000000000003E-2</v>
      </c>
      <c r="S163" s="152">
        <v>0</v>
      </c>
      <c r="T163" s="153">
        <f>S163*H163</f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54" t="s">
        <v>139</v>
      </c>
      <c r="AT163" s="154" t="s">
        <v>135</v>
      </c>
      <c r="AU163" s="154" t="s">
        <v>83</v>
      </c>
      <c r="AY163" s="18" t="s">
        <v>133</v>
      </c>
      <c r="BE163" s="155">
        <f>IF(N163="základní",J163,0)</f>
        <v>0</v>
      </c>
      <c r="BF163" s="155">
        <f>IF(N163="snížená",J163,0)</f>
        <v>0</v>
      </c>
      <c r="BG163" s="155">
        <f>IF(N163="zákl. přenesená",J163,0)</f>
        <v>0</v>
      </c>
      <c r="BH163" s="155">
        <f>IF(N163="sníž. přenesená",J163,0)</f>
        <v>0</v>
      </c>
      <c r="BI163" s="155">
        <f>IF(N163="nulová",J163,0)</f>
        <v>0</v>
      </c>
      <c r="BJ163" s="18" t="s">
        <v>81</v>
      </c>
      <c r="BK163" s="155">
        <f>ROUND(I163*H163,2)</f>
        <v>0</v>
      </c>
      <c r="BL163" s="18" t="s">
        <v>139</v>
      </c>
      <c r="BM163" s="154" t="s">
        <v>389</v>
      </c>
    </row>
    <row r="164" spans="1:65" s="13" customFormat="1">
      <c r="B164" s="156"/>
      <c r="D164" s="157" t="s">
        <v>141</v>
      </c>
      <c r="E164" s="158" t="s">
        <v>1</v>
      </c>
      <c r="F164" s="159" t="s">
        <v>390</v>
      </c>
      <c r="H164" s="160">
        <v>84</v>
      </c>
      <c r="L164" s="156"/>
      <c r="M164" s="161"/>
      <c r="N164" s="162"/>
      <c r="O164" s="162"/>
      <c r="P164" s="162"/>
      <c r="Q164" s="162"/>
      <c r="R164" s="162"/>
      <c r="S164" s="162"/>
      <c r="T164" s="163"/>
      <c r="AT164" s="158" t="s">
        <v>141</v>
      </c>
      <c r="AU164" s="158" t="s">
        <v>83</v>
      </c>
      <c r="AV164" s="13" t="s">
        <v>83</v>
      </c>
      <c r="AW164" s="13" t="s">
        <v>29</v>
      </c>
      <c r="AX164" s="13" t="s">
        <v>81</v>
      </c>
      <c r="AY164" s="158" t="s">
        <v>133</v>
      </c>
    </row>
    <row r="165" spans="1:65" s="12" customFormat="1" ht="22.9" customHeight="1">
      <c r="B165" s="130"/>
      <c r="D165" s="131" t="s">
        <v>72</v>
      </c>
      <c r="E165" s="140" t="s">
        <v>180</v>
      </c>
      <c r="F165" s="140" t="s">
        <v>280</v>
      </c>
      <c r="J165" s="141">
        <f>BK165</f>
        <v>0</v>
      </c>
      <c r="L165" s="130"/>
      <c r="M165" s="134"/>
      <c r="N165" s="135"/>
      <c r="O165" s="135"/>
      <c r="P165" s="136">
        <f>SUM(P166:P177)</f>
        <v>412.64160000000004</v>
      </c>
      <c r="Q165" s="135"/>
      <c r="R165" s="136">
        <f>SUM(R166:R177)</f>
        <v>0.10046400000000001</v>
      </c>
      <c r="S165" s="135"/>
      <c r="T165" s="137">
        <f>SUM(T166:T177)</f>
        <v>42.813119999999998</v>
      </c>
      <c r="AR165" s="131" t="s">
        <v>81</v>
      </c>
      <c r="AT165" s="138" t="s">
        <v>72</v>
      </c>
      <c r="AU165" s="138" t="s">
        <v>81</v>
      </c>
      <c r="AY165" s="131" t="s">
        <v>133</v>
      </c>
      <c r="BK165" s="139">
        <f>SUM(BK166:BK177)</f>
        <v>0</v>
      </c>
    </row>
    <row r="166" spans="1:65" s="2" customFormat="1" ht="24.2" customHeight="1">
      <c r="A166" s="30"/>
      <c r="B166" s="142"/>
      <c r="C166" s="143" t="s">
        <v>219</v>
      </c>
      <c r="D166" s="143" t="s">
        <v>135</v>
      </c>
      <c r="E166" s="144" t="s">
        <v>391</v>
      </c>
      <c r="F166" s="145" t="s">
        <v>392</v>
      </c>
      <c r="G166" s="146" t="s">
        <v>226</v>
      </c>
      <c r="H166" s="147">
        <v>18.815999999999999</v>
      </c>
      <c r="I166" s="148"/>
      <c r="J166" s="148">
        <f>ROUND(I166*H166,2)</f>
        <v>0</v>
      </c>
      <c r="K166" s="149"/>
      <c r="L166" s="31"/>
      <c r="M166" s="150" t="s">
        <v>1</v>
      </c>
      <c r="N166" s="151" t="s">
        <v>38</v>
      </c>
      <c r="O166" s="152">
        <v>2.9049999999999998</v>
      </c>
      <c r="P166" s="152">
        <f>O166*H166</f>
        <v>54.660479999999993</v>
      </c>
      <c r="Q166" s="152">
        <v>0</v>
      </c>
      <c r="R166" s="152">
        <f>Q166*H166</f>
        <v>0</v>
      </c>
      <c r="S166" s="152">
        <v>2.27</v>
      </c>
      <c r="T166" s="153">
        <f>S166*H166</f>
        <v>42.712319999999998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4" t="s">
        <v>139</v>
      </c>
      <c r="AT166" s="154" t="s">
        <v>135</v>
      </c>
      <c r="AU166" s="154" t="s">
        <v>83</v>
      </c>
      <c r="AY166" s="18" t="s">
        <v>133</v>
      </c>
      <c r="BE166" s="155">
        <f>IF(N166="základní",J166,0)</f>
        <v>0</v>
      </c>
      <c r="BF166" s="155">
        <f>IF(N166="snížená",J166,0)</f>
        <v>0</v>
      </c>
      <c r="BG166" s="155">
        <f>IF(N166="zákl. přenesená",J166,0)</f>
        <v>0</v>
      </c>
      <c r="BH166" s="155">
        <f>IF(N166="sníž. přenesená",J166,0)</f>
        <v>0</v>
      </c>
      <c r="BI166" s="155">
        <f>IF(N166="nulová",J166,0)</f>
        <v>0</v>
      </c>
      <c r="BJ166" s="18" t="s">
        <v>81</v>
      </c>
      <c r="BK166" s="155">
        <f>ROUND(I166*H166,2)</f>
        <v>0</v>
      </c>
      <c r="BL166" s="18" t="s">
        <v>139</v>
      </c>
      <c r="BM166" s="154" t="s">
        <v>393</v>
      </c>
    </row>
    <row r="167" spans="1:65" s="14" customFormat="1">
      <c r="B167" s="174"/>
      <c r="D167" s="157" t="s">
        <v>141</v>
      </c>
      <c r="E167" s="175" t="s">
        <v>1</v>
      </c>
      <c r="F167" s="176" t="s">
        <v>350</v>
      </c>
      <c r="H167" s="175" t="s">
        <v>1</v>
      </c>
      <c r="L167" s="174"/>
      <c r="M167" s="177"/>
      <c r="N167" s="178"/>
      <c r="O167" s="178"/>
      <c r="P167" s="178"/>
      <c r="Q167" s="178"/>
      <c r="R167" s="178"/>
      <c r="S167" s="178"/>
      <c r="T167" s="179"/>
      <c r="AT167" s="175" t="s">
        <v>141</v>
      </c>
      <c r="AU167" s="175" t="s">
        <v>83</v>
      </c>
      <c r="AV167" s="14" t="s">
        <v>81</v>
      </c>
      <c r="AW167" s="14" t="s">
        <v>29</v>
      </c>
      <c r="AX167" s="14" t="s">
        <v>73</v>
      </c>
      <c r="AY167" s="175" t="s">
        <v>133</v>
      </c>
    </row>
    <row r="168" spans="1:65" s="13" customFormat="1">
      <c r="B168" s="156"/>
      <c r="D168" s="157" t="s">
        <v>141</v>
      </c>
      <c r="E168" s="158" t="s">
        <v>1</v>
      </c>
      <c r="F168" s="159" t="s">
        <v>394</v>
      </c>
      <c r="H168" s="160">
        <v>18.815999999999999</v>
      </c>
      <c r="L168" s="156"/>
      <c r="M168" s="161"/>
      <c r="N168" s="162"/>
      <c r="O168" s="162"/>
      <c r="P168" s="162"/>
      <c r="Q168" s="162"/>
      <c r="R168" s="162"/>
      <c r="S168" s="162"/>
      <c r="T168" s="163"/>
      <c r="AT168" s="158" t="s">
        <v>141</v>
      </c>
      <c r="AU168" s="158" t="s">
        <v>83</v>
      </c>
      <c r="AV168" s="13" t="s">
        <v>83</v>
      </c>
      <c r="AW168" s="13" t="s">
        <v>29</v>
      </c>
      <c r="AX168" s="13" t="s">
        <v>81</v>
      </c>
      <c r="AY168" s="158" t="s">
        <v>133</v>
      </c>
    </row>
    <row r="169" spans="1:65" s="2" customFormat="1" ht="24.2" customHeight="1">
      <c r="A169" s="30"/>
      <c r="B169" s="142"/>
      <c r="C169" s="143" t="s">
        <v>223</v>
      </c>
      <c r="D169" s="143" t="s">
        <v>135</v>
      </c>
      <c r="E169" s="144" t="s">
        <v>395</v>
      </c>
      <c r="F169" s="145" t="s">
        <v>396</v>
      </c>
      <c r="G169" s="146" t="s">
        <v>216</v>
      </c>
      <c r="H169" s="147">
        <v>94.08</v>
      </c>
      <c r="I169" s="148"/>
      <c r="J169" s="148">
        <f>ROUND(I169*H169,2)</f>
        <v>0</v>
      </c>
      <c r="K169" s="149"/>
      <c r="L169" s="31"/>
      <c r="M169" s="150" t="s">
        <v>1</v>
      </c>
      <c r="N169" s="151" t="s">
        <v>38</v>
      </c>
      <c r="O169" s="152">
        <v>0.40400000000000003</v>
      </c>
      <c r="P169" s="152">
        <f>O169*H169</f>
        <v>38.008320000000005</v>
      </c>
      <c r="Q169" s="152">
        <v>0</v>
      </c>
      <c r="R169" s="152">
        <f>Q169*H169</f>
        <v>0</v>
      </c>
      <c r="S169" s="152">
        <v>0</v>
      </c>
      <c r="T169" s="153">
        <f>S169*H169</f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54" t="s">
        <v>139</v>
      </c>
      <c r="AT169" s="154" t="s">
        <v>135</v>
      </c>
      <c r="AU169" s="154" t="s">
        <v>83</v>
      </c>
      <c r="AY169" s="18" t="s">
        <v>133</v>
      </c>
      <c r="BE169" s="155">
        <f>IF(N169="základní",J169,0)</f>
        <v>0</v>
      </c>
      <c r="BF169" s="155">
        <f>IF(N169="snížená",J169,0)</f>
        <v>0</v>
      </c>
      <c r="BG169" s="155">
        <f>IF(N169="zákl. přenesená",J169,0)</f>
        <v>0</v>
      </c>
      <c r="BH169" s="155">
        <f>IF(N169="sníž. přenesená",J169,0)</f>
        <v>0</v>
      </c>
      <c r="BI169" s="155">
        <f>IF(N169="nulová",J169,0)</f>
        <v>0</v>
      </c>
      <c r="BJ169" s="18" t="s">
        <v>81</v>
      </c>
      <c r="BK169" s="155">
        <f>ROUND(I169*H169,2)</f>
        <v>0</v>
      </c>
      <c r="BL169" s="18" t="s">
        <v>139</v>
      </c>
      <c r="BM169" s="154" t="s">
        <v>397</v>
      </c>
    </row>
    <row r="170" spans="1:65" s="14" customFormat="1">
      <c r="B170" s="174"/>
      <c r="D170" s="157" t="s">
        <v>141</v>
      </c>
      <c r="E170" s="175" t="s">
        <v>1</v>
      </c>
      <c r="F170" s="176" t="s">
        <v>350</v>
      </c>
      <c r="H170" s="175" t="s">
        <v>1</v>
      </c>
      <c r="L170" s="174"/>
      <c r="M170" s="177"/>
      <c r="N170" s="178"/>
      <c r="O170" s="178"/>
      <c r="P170" s="178"/>
      <c r="Q170" s="178"/>
      <c r="R170" s="178"/>
      <c r="S170" s="178"/>
      <c r="T170" s="179"/>
      <c r="AT170" s="175" t="s">
        <v>141</v>
      </c>
      <c r="AU170" s="175" t="s">
        <v>83</v>
      </c>
      <c r="AV170" s="14" t="s">
        <v>81</v>
      </c>
      <c r="AW170" s="14" t="s">
        <v>29</v>
      </c>
      <c r="AX170" s="14" t="s">
        <v>73</v>
      </c>
      <c r="AY170" s="175" t="s">
        <v>133</v>
      </c>
    </row>
    <row r="171" spans="1:65" s="13" customFormat="1">
      <c r="B171" s="156"/>
      <c r="D171" s="157" t="s">
        <v>141</v>
      </c>
      <c r="E171" s="158" t="s">
        <v>1</v>
      </c>
      <c r="F171" s="159" t="s">
        <v>398</v>
      </c>
      <c r="H171" s="160">
        <v>94.08</v>
      </c>
      <c r="L171" s="156"/>
      <c r="M171" s="161"/>
      <c r="N171" s="162"/>
      <c r="O171" s="162"/>
      <c r="P171" s="162"/>
      <c r="Q171" s="162"/>
      <c r="R171" s="162"/>
      <c r="S171" s="162"/>
      <c r="T171" s="163"/>
      <c r="AT171" s="158" t="s">
        <v>141</v>
      </c>
      <c r="AU171" s="158" t="s">
        <v>83</v>
      </c>
      <c r="AV171" s="13" t="s">
        <v>83</v>
      </c>
      <c r="AW171" s="13" t="s">
        <v>29</v>
      </c>
      <c r="AX171" s="13" t="s">
        <v>81</v>
      </c>
      <c r="AY171" s="158" t="s">
        <v>133</v>
      </c>
    </row>
    <row r="172" spans="1:65" s="2" customFormat="1" ht="24.2" customHeight="1">
      <c r="A172" s="30"/>
      <c r="B172" s="142"/>
      <c r="C172" s="143" t="s">
        <v>230</v>
      </c>
      <c r="D172" s="143" t="s">
        <v>135</v>
      </c>
      <c r="E172" s="144" t="s">
        <v>399</v>
      </c>
      <c r="F172" s="145" t="s">
        <v>400</v>
      </c>
      <c r="G172" s="146" t="s">
        <v>138</v>
      </c>
      <c r="H172" s="147">
        <v>33.6</v>
      </c>
      <c r="I172" s="148"/>
      <c r="J172" s="148">
        <f>ROUND(I172*H172,2)</f>
        <v>0</v>
      </c>
      <c r="K172" s="149"/>
      <c r="L172" s="31"/>
      <c r="M172" s="150" t="s">
        <v>1</v>
      </c>
      <c r="N172" s="151" t="s">
        <v>38</v>
      </c>
      <c r="O172" s="152">
        <v>2.657</v>
      </c>
      <c r="P172" s="152">
        <f>O172*H172</f>
        <v>89.275199999999998</v>
      </c>
      <c r="Q172" s="152">
        <v>7.9000000000000001E-4</v>
      </c>
      <c r="R172" s="152">
        <f>Q172*H172</f>
        <v>2.6544000000000002E-2</v>
      </c>
      <c r="S172" s="152">
        <v>1E-3</v>
      </c>
      <c r="T172" s="153">
        <f>S172*H172</f>
        <v>3.3600000000000005E-2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4" t="s">
        <v>139</v>
      </c>
      <c r="AT172" s="154" t="s">
        <v>135</v>
      </c>
      <c r="AU172" s="154" t="s">
        <v>83</v>
      </c>
      <c r="AY172" s="18" t="s">
        <v>133</v>
      </c>
      <c r="BE172" s="155">
        <f>IF(N172="základní",J172,0)</f>
        <v>0</v>
      </c>
      <c r="BF172" s="155">
        <f>IF(N172="snížená",J172,0)</f>
        <v>0</v>
      </c>
      <c r="BG172" s="155">
        <f>IF(N172="zákl. přenesená",J172,0)</f>
        <v>0</v>
      </c>
      <c r="BH172" s="155">
        <f>IF(N172="sníž. přenesená",J172,0)</f>
        <v>0</v>
      </c>
      <c r="BI172" s="155">
        <f>IF(N172="nulová",J172,0)</f>
        <v>0</v>
      </c>
      <c r="BJ172" s="18" t="s">
        <v>81</v>
      </c>
      <c r="BK172" s="155">
        <f>ROUND(I172*H172,2)</f>
        <v>0</v>
      </c>
      <c r="BL172" s="18" t="s">
        <v>139</v>
      </c>
      <c r="BM172" s="154" t="s">
        <v>401</v>
      </c>
    </row>
    <row r="173" spans="1:65" s="13" customFormat="1">
      <c r="B173" s="156"/>
      <c r="D173" s="157" t="s">
        <v>141</v>
      </c>
      <c r="E173" s="158" t="s">
        <v>1</v>
      </c>
      <c r="F173" s="159" t="s">
        <v>402</v>
      </c>
      <c r="H173" s="160">
        <v>33.6</v>
      </c>
      <c r="L173" s="156"/>
      <c r="M173" s="161"/>
      <c r="N173" s="162"/>
      <c r="O173" s="162"/>
      <c r="P173" s="162"/>
      <c r="Q173" s="162"/>
      <c r="R173" s="162"/>
      <c r="S173" s="162"/>
      <c r="T173" s="163"/>
      <c r="AT173" s="158" t="s">
        <v>141</v>
      </c>
      <c r="AU173" s="158" t="s">
        <v>83</v>
      </c>
      <c r="AV173" s="13" t="s">
        <v>83</v>
      </c>
      <c r="AW173" s="13" t="s">
        <v>29</v>
      </c>
      <c r="AX173" s="13" t="s">
        <v>81</v>
      </c>
      <c r="AY173" s="158" t="s">
        <v>133</v>
      </c>
    </row>
    <row r="174" spans="1:65" s="2" customFormat="1" ht="24.2" customHeight="1">
      <c r="A174" s="30"/>
      <c r="B174" s="142"/>
      <c r="C174" s="143" t="s">
        <v>236</v>
      </c>
      <c r="D174" s="143" t="s">
        <v>135</v>
      </c>
      <c r="E174" s="144" t="s">
        <v>403</v>
      </c>
      <c r="F174" s="145" t="s">
        <v>404</v>
      </c>
      <c r="G174" s="146" t="s">
        <v>138</v>
      </c>
      <c r="H174" s="147">
        <v>67.2</v>
      </c>
      <c r="I174" s="148"/>
      <c r="J174" s="148">
        <f>ROUND(I174*H174,2)</f>
        <v>0</v>
      </c>
      <c r="K174" s="149"/>
      <c r="L174" s="31"/>
      <c r="M174" s="150" t="s">
        <v>1</v>
      </c>
      <c r="N174" s="151" t="s">
        <v>38</v>
      </c>
      <c r="O174" s="152">
        <v>2.9780000000000002</v>
      </c>
      <c r="P174" s="152">
        <f>O174*H174</f>
        <v>200.12160000000003</v>
      </c>
      <c r="Q174" s="152">
        <v>1.1000000000000001E-3</v>
      </c>
      <c r="R174" s="152">
        <f>Q174*H174</f>
        <v>7.3920000000000013E-2</v>
      </c>
      <c r="S174" s="152">
        <v>1E-3</v>
      </c>
      <c r="T174" s="153">
        <f>S174*H174</f>
        <v>6.720000000000001E-2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54" t="s">
        <v>139</v>
      </c>
      <c r="AT174" s="154" t="s">
        <v>135</v>
      </c>
      <c r="AU174" s="154" t="s">
        <v>83</v>
      </c>
      <c r="AY174" s="18" t="s">
        <v>133</v>
      </c>
      <c r="BE174" s="155">
        <f>IF(N174="základní",J174,0)</f>
        <v>0</v>
      </c>
      <c r="BF174" s="155">
        <f>IF(N174="snížená",J174,0)</f>
        <v>0</v>
      </c>
      <c r="BG174" s="155">
        <f>IF(N174="zákl. přenesená",J174,0)</f>
        <v>0</v>
      </c>
      <c r="BH174" s="155">
        <f>IF(N174="sníž. přenesená",J174,0)</f>
        <v>0</v>
      </c>
      <c r="BI174" s="155">
        <f>IF(N174="nulová",J174,0)</f>
        <v>0</v>
      </c>
      <c r="BJ174" s="18" t="s">
        <v>81</v>
      </c>
      <c r="BK174" s="155">
        <f>ROUND(I174*H174,2)</f>
        <v>0</v>
      </c>
      <c r="BL174" s="18" t="s">
        <v>139</v>
      </c>
      <c r="BM174" s="154" t="s">
        <v>405</v>
      </c>
    </row>
    <row r="175" spans="1:65" s="13" customFormat="1">
      <c r="B175" s="156"/>
      <c r="D175" s="157" t="s">
        <v>141</v>
      </c>
      <c r="E175" s="158" t="s">
        <v>1</v>
      </c>
      <c r="F175" s="159" t="s">
        <v>406</v>
      </c>
      <c r="H175" s="160">
        <v>67.2</v>
      </c>
      <c r="L175" s="156"/>
      <c r="M175" s="161"/>
      <c r="N175" s="162"/>
      <c r="O175" s="162"/>
      <c r="P175" s="162"/>
      <c r="Q175" s="162"/>
      <c r="R175" s="162"/>
      <c r="S175" s="162"/>
      <c r="T175" s="163"/>
      <c r="AT175" s="158" t="s">
        <v>141</v>
      </c>
      <c r="AU175" s="158" t="s">
        <v>83</v>
      </c>
      <c r="AV175" s="13" t="s">
        <v>83</v>
      </c>
      <c r="AW175" s="13" t="s">
        <v>29</v>
      </c>
      <c r="AX175" s="13" t="s">
        <v>81</v>
      </c>
      <c r="AY175" s="158" t="s">
        <v>133</v>
      </c>
    </row>
    <row r="176" spans="1:65" s="2" customFormat="1" ht="24.2" customHeight="1">
      <c r="A176" s="30"/>
      <c r="B176" s="142"/>
      <c r="C176" s="143" t="s">
        <v>240</v>
      </c>
      <c r="D176" s="143" t="s">
        <v>135</v>
      </c>
      <c r="E176" s="144" t="s">
        <v>282</v>
      </c>
      <c r="F176" s="145" t="s">
        <v>283</v>
      </c>
      <c r="G176" s="146" t="s">
        <v>216</v>
      </c>
      <c r="H176" s="147">
        <v>47.04</v>
      </c>
      <c r="I176" s="148"/>
      <c r="J176" s="148">
        <f>ROUND(I176*H176,2)</f>
        <v>0</v>
      </c>
      <c r="K176" s="149"/>
      <c r="L176" s="31"/>
      <c r="M176" s="150" t="s">
        <v>1</v>
      </c>
      <c r="N176" s="151" t="s">
        <v>38</v>
      </c>
      <c r="O176" s="152">
        <v>0.65</v>
      </c>
      <c r="P176" s="152">
        <f>O176*H176</f>
        <v>30.576000000000001</v>
      </c>
      <c r="Q176" s="152">
        <v>0</v>
      </c>
      <c r="R176" s="152">
        <f>Q176*H176</f>
        <v>0</v>
      </c>
      <c r="S176" s="152">
        <v>0</v>
      </c>
      <c r="T176" s="153">
        <f>S176*H176</f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54" t="s">
        <v>139</v>
      </c>
      <c r="AT176" s="154" t="s">
        <v>135</v>
      </c>
      <c r="AU176" s="154" t="s">
        <v>83</v>
      </c>
      <c r="AY176" s="18" t="s">
        <v>133</v>
      </c>
      <c r="BE176" s="155">
        <f>IF(N176="základní",J176,0)</f>
        <v>0</v>
      </c>
      <c r="BF176" s="155">
        <f>IF(N176="snížená",J176,0)</f>
        <v>0</v>
      </c>
      <c r="BG176" s="155">
        <f>IF(N176="zákl. přenesená",J176,0)</f>
        <v>0</v>
      </c>
      <c r="BH176" s="155">
        <f>IF(N176="sníž. přenesená",J176,0)</f>
        <v>0</v>
      </c>
      <c r="BI176" s="155">
        <f>IF(N176="nulová",J176,0)</f>
        <v>0</v>
      </c>
      <c r="BJ176" s="18" t="s">
        <v>81</v>
      </c>
      <c r="BK176" s="155">
        <f>ROUND(I176*H176,2)</f>
        <v>0</v>
      </c>
      <c r="BL176" s="18" t="s">
        <v>139</v>
      </c>
      <c r="BM176" s="154" t="s">
        <v>407</v>
      </c>
    </row>
    <row r="177" spans="1:65" s="13" customFormat="1">
      <c r="B177" s="156"/>
      <c r="D177" s="157" t="s">
        <v>141</v>
      </c>
      <c r="E177" s="158" t="s">
        <v>1</v>
      </c>
      <c r="F177" s="159" t="s">
        <v>408</v>
      </c>
      <c r="H177" s="160">
        <v>47.04</v>
      </c>
      <c r="L177" s="156"/>
      <c r="M177" s="161"/>
      <c r="N177" s="162"/>
      <c r="O177" s="162"/>
      <c r="P177" s="162"/>
      <c r="Q177" s="162"/>
      <c r="R177" s="162"/>
      <c r="S177" s="162"/>
      <c r="T177" s="163"/>
      <c r="AT177" s="158" t="s">
        <v>141</v>
      </c>
      <c r="AU177" s="158" t="s">
        <v>83</v>
      </c>
      <c r="AV177" s="13" t="s">
        <v>83</v>
      </c>
      <c r="AW177" s="13" t="s">
        <v>29</v>
      </c>
      <c r="AX177" s="13" t="s">
        <v>81</v>
      </c>
      <c r="AY177" s="158" t="s">
        <v>133</v>
      </c>
    </row>
    <row r="178" spans="1:65" s="12" customFormat="1" ht="22.9" customHeight="1">
      <c r="B178" s="130"/>
      <c r="D178" s="131" t="s">
        <v>72</v>
      </c>
      <c r="E178" s="140" t="s">
        <v>285</v>
      </c>
      <c r="F178" s="140" t="s">
        <v>286</v>
      </c>
      <c r="J178" s="141">
        <f>BK178</f>
        <v>0</v>
      </c>
      <c r="L178" s="130"/>
      <c r="M178" s="134"/>
      <c r="N178" s="135"/>
      <c r="O178" s="135"/>
      <c r="P178" s="136">
        <f>P179</f>
        <v>188.185866</v>
      </c>
      <c r="Q178" s="135"/>
      <c r="R178" s="136">
        <f>R179</f>
        <v>0</v>
      </c>
      <c r="S178" s="135"/>
      <c r="T178" s="137">
        <f>T179</f>
        <v>0</v>
      </c>
      <c r="AR178" s="131" t="s">
        <v>81</v>
      </c>
      <c r="AT178" s="138" t="s">
        <v>72</v>
      </c>
      <c r="AU178" s="138" t="s">
        <v>81</v>
      </c>
      <c r="AY178" s="131" t="s">
        <v>133</v>
      </c>
      <c r="BK178" s="139">
        <f>BK179</f>
        <v>0</v>
      </c>
    </row>
    <row r="179" spans="1:65" s="2" customFormat="1" ht="16.5" customHeight="1">
      <c r="A179" s="30"/>
      <c r="B179" s="142"/>
      <c r="C179" s="143" t="s">
        <v>7</v>
      </c>
      <c r="D179" s="143" t="s">
        <v>135</v>
      </c>
      <c r="E179" s="144" t="s">
        <v>288</v>
      </c>
      <c r="F179" s="145" t="s">
        <v>289</v>
      </c>
      <c r="G179" s="146" t="s">
        <v>146</v>
      </c>
      <c r="H179" s="147">
        <v>239.11799999999999</v>
      </c>
      <c r="I179" s="148"/>
      <c r="J179" s="148">
        <f>ROUND(I179*H179,2)</f>
        <v>0</v>
      </c>
      <c r="K179" s="149"/>
      <c r="L179" s="31"/>
      <c r="M179" s="187" t="s">
        <v>1</v>
      </c>
      <c r="N179" s="188" t="s">
        <v>38</v>
      </c>
      <c r="O179" s="189">
        <v>0.78700000000000003</v>
      </c>
      <c r="P179" s="189">
        <f>O179*H179</f>
        <v>188.185866</v>
      </c>
      <c r="Q179" s="189">
        <v>0</v>
      </c>
      <c r="R179" s="189">
        <f>Q179*H179</f>
        <v>0</v>
      </c>
      <c r="S179" s="189">
        <v>0</v>
      </c>
      <c r="T179" s="190">
        <f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4" t="s">
        <v>139</v>
      </c>
      <c r="AT179" s="154" t="s">
        <v>135</v>
      </c>
      <c r="AU179" s="154" t="s">
        <v>83</v>
      </c>
      <c r="AY179" s="18" t="s">
        <v>133</v>
      </c>
      <c r="BE179" s="155">
        <f>IF(N179="základní",J179,0)</f>
        <v>0</v>
      </c>
      <c r="BF179" s="155">
        <f>IF(N179="snížená",J179,0)</f>
        <v>0</v>
      </c>
      <c r="BG179" s="155">
        <f>IF(N179="zákl. přenesená",J179,0)</f>
        <v>0</v>
      </c>
      <c r="BH179" s="155">
        <f>IF(N179="sníž. přenesená",J179,0)</f>
        <v>0</v>
      </c>
      <c r="BI179" s="155">
        <f>IF(N179="nulová",J179,0)</f>
        <v>0</v>
      </c>
      <c r="BJ179" s="18" t="s">
        <v>81</v>
      </c>
      <c r="BK179" s="155">
        <f>ROUND(I179*H179,2)</f>
        <v>0</v>
      </c>
      <c r="BL179" s="18" t="s">
        <v>139</v>
      </c>
      <c r="BM179" s="154" t="s">
        <v>409</v>
      </c>
    </row>
    <row r="180" spans="1:65" s="2" customFormat="1" ht="6.95" customHeight="1">
      <c r="A180" s="30"/>
      <c r="B180" s="45"/>
      <c r="C180" s="46"/>
      <c r="D180" s="46"/>
      <c r="E180" s="46"/>
      <c r="F180" s="46"/>
      <c r="G180" s="46"/>
      <c r="H180" s="46"/>
      <c r="I180" s="46"/>
      <c r="J180" s="46"/>
      <c r="K180" s="46"/>
      <c r="L180" s="31"/>
      <c r="M180" s="30"/>
      <c r="O180" s="30"/>
      <c r="P180" s="30"/>
      <c r="Q180" s="30"/>
      <c r="R180" s="30"/>
      <c r="S180" s="30"/>
      <c r="T180" s="30"/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</row>
  </sheetData>
  <autoFilter ref="C119:K179" xr:uid="{00000000-0009-0000-0000-000003000000}"/>
  <mergeCells count="8">
    <mergeCell ref="E110:H110"/>
    <mergeCell ref="E112:H112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196"/>
  <sheetViews>
    <sheetView showGridLines="0" topLeftCell="A173" workbookViewId="0">
      <selection activeCell="I195" activeCellId="8" sqref="I179 I181 I183 I184 I185 I186 I188 I190 I19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1"/>
    </row>
    <row r="2" spans="1:46" s="1" customFormat="1" ht="36.950000000000003" customHeight="1">
      <c r="L2" s="230" t="s">
        <v>5</v>
      </c>
      <c r="M2" s="224"/>
      <c r="N2" s="224"/>
      <c r="O2" s="224"/>
      <c r="P2" s="224"/>
      <c r="Q2" s="224"/>
      <c r="R2" s="224"/>
      <c r="S2" s="224"/>
      <c r="T2" s="224"/>
      <c r="U2" s="224"/>
      <c r="V2" s="224"/>
      <c r="AT2" s="18" t="s">
        <v>92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pans="1:46" s="1" customFormat="1" ht="24.95" customHeight="1">
      <c r="B4" s="21"/>
      <c r="D4" s="22" t="s">
        <v>105</v>
      </c>
      <c r="L4" s="21"/>
      <c r="M4" s="92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35" t="str">
        <f>'Rekapitulace stavby'!K6</f>
        <v>Dolní Věstonice - Dům přírody PÁLAVY</v>
      </c>
      <c r="F7" s="236"/>
      <c r="G7" s="236"/>
      <c r="H7" s="236"/>
      <c r="L7" s="21"/>
    </row>
    <row r="8" spans="1:46" s="2" customFormat="1" ht="12" customHeight="1">
      <c r="A8" s="30"/>
      <c r="B8" s="31"/>
      <c r="C8" s="30"/>
      <c r="D8" s="27" t="s">
        <v>106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01" t="s">
        <v>410</v>
      </c>
      <c r="F9" s="237"/>
      <c r="G9" s="237"/>
      <c r="H9" s="237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7" t="s">
        <v>16</v>
      </c>
      <c r="E11" s="30"/>
      <c r="F11" s="25" t="s">
        <v>1</v>
      </c>
      <c r="G11" s="30"/>
      <c r="H11" s="30"/>
      <c r="I11" s="27" t="s">
        <v>17</v>
      </c>
      <c r="J11" s="25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7" t="s">
        <v>18</v>
      </c>
      <c r="E12" s="30"/>
      <c r="F12" s="25" t="s">
        <v>19</v>
      </c>
      <c r="G12" s="30"/>
      <c r="H12" s="30"/>
      <c r="I12" s="27" t="s">
        <v>20</v>
      </c>
      <c r="J12" s="53" t="str">
        <f>'Rekapitulace stavby'!AN8</f>
        <v>19. 7. 2021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22</v>
      </c>
      <c r="E14" s="30"/>
      <c r="F14" s="30"/>
      <c r="G14" s="30"/>
      <c r="H14" s="30"/>
      <c r="I14" s="27" t="s">
        <v>23</v>
      </c>
      <c r="J14" s="25" t="s">
        <v>1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5" t="s">
        <v>24</v>
      </c>
      <c r="F15" s="30"/>
      <c r="G15" s="30"/>
      <c r="H15" s="30"/>
      <c r="I15" s="27" t="s">
        <v>25</v>
      </c>
      <c r="J15" s="25" t="s">
        <v>1</v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7" t="s">
        <v>26</v>
      </c>
      <c r="E17" s="30"/>
      <c r="F17" s="30"/>
      <c r="G17" s="30"/>
      <c r="H17" s="30"/>
      <c r="I17" s="27" t="s">
        <v>23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5" t="s">
        <v>27</v>
      </c>
      <c r="F18" s="30"/>
      <c r="G18" s="30"/>
      <c r="H18" s="30"/>
      <c r="I18" s="27" t="s">
        <v>25</v>
      </c>
      <c r="J18" s="25" t="s">
        <v>1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7" t="s">
        <v>28</v>
      </c>
      <c r="E20" s="30"/>
      <c r="F20" s="30"/>
      <c r="G20" s="30"/>
      <c r="H20" s="30"/>
      <c r="I20" s="27" t="s">
        <v>23</v>
      </c>
      <c r="J20" s="25" t="s">
        <v>1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5" t="s">
        <v>27</v>
      </c>
      <c r="F21" s="30"/>
      <c r="G21" s="30"/>
      <c r="H21" s="30"/>
      <c r="I21" s="27" t="s">
        <v>25</v>
      </c>
      <c r="J21" s="25" t="s">
        <v>1</v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7" t="s">
        <v>30</v>
      </c>
      <c r="E23" s="30"/>
      <c r="F23" s="30"/>
      <c r="G23" s="30"/>
      <c r="H23" s="30"/>
      <c r="I23" s="27" t="s">
        <v>23</v>
      </c>
      <c r="J23" s="25" t="str">
        <f>IF('Rekapitulace stavby'!AN19="","",'Rekapitulace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5" t="str">
        <f>IF('Rekapitulace stavby'!E20="","",'Rekapitulace stavby'!E20)</f>
        <v xml:space="preserve"> </v>
      </c>
      <c r="F24" s="30"/>
      <c r="G24" s="30"/>
      <c r="H24" s="30"/>
      <c r="I24" s="27" t="s">
        <v>25</v>
      </c>
      <c r="J24" s="25" t="str">
        <f>IF('Rekapitulace stavby'!AN20="","",'Rekapitulace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7" t="s">
        <v>32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93"/>
      <c r="B27" s="94"/>
      <c r="C27" s="93"/>
      <c r="D27" s="93"/>
      <c r="E27" s="226" t="s">
        <v>1</v>
      </c>
      <c r="F27" s="226"/>
      <c r="G27" s="226"/>
      <c r="H27" s="226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6" t="s">
        <v>33</v>
      </c>
      <c r="E30" s="30"/>
      <c r="F30" s="30"/>
      <c r="G30" s="30"/>
      <c r="H30" s="30"/>
      <c r="I30" s="30"/>
      <c r="J30" s="69">
        <f>ROUND(J121,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35</v>
      </c>
      <c r="G32" s="30"/>
      <c r="H32" s="30"/>
      <c r="I32" s="34" t="s">
        <v>34</v>
      </c>
      <c r="J32" s="34" t="s">
        <v>36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7" t="s">
        <v>37</v>
      </c>
      <c r="E33" s="27" t="s">
        <v>38</v>
      </c>
      <c r="F33" s="98">
        <f>ROUND((SUM(BE121:BE195)),  2)</f>
        <v>0</v>
      </c>
      <c r="G33" s="30"/>
      <c r="H33" s="30"/>
      <c r="I33" s="99">
        <v>0.21</v>
      </c>
      <c r="J33" s="98">
        <f>ROUND(((SUM(BE121:BE195))*I33),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7" t="s">
        <v>39</v>
      </c>
      <c r="F34" s="98">
        <f>ROUND((SUM(BF121:BF195)),  2)</f>
        <v>0</v>
      </c>
      <c r="G34" s="30"/>
      <c r="H34" s="30"/>
      <c r="I34" s="99">
        <v>0.15</v>
      </c>
      <c r="J34" s="98">
        <f>ROUND(((SUM(BF121:BF195))*I34),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7" t="s">
        <v>40</v>
      </c>
      <c r="F35" s="98">
        <f>ROUND((SUM(BG121:BG195)),  2)</f>
        <v>0</v>
      </c>
      <c r="G35" s="30"/>
      <c r="H35" s="30"/>
      <c r="I35" s="99">
        <v>0.21</v>
      </c>
      <c r="J35" s="98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7" t="s">
        <v>41</v>
      </c>
      <c r="F36" s="98">
        <f>ROUND((SUM(BH121:BH195)),  2)</f>
        <v>0</v>
      </c>
      <c r="G36" s="30"/>
      <c r="H36" s="30"/>
      <c r="I36" s="99">
        <v>0.15</v>
      </c>
      <c r="J36" s="98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42</v>
      </c>
      <c r="F37" s="98">
        <f>ROUND((SUM(BI121:BI195)),  2)</f>
        <v>0</v>
      </c>
      <c r="G37" s="30"/>
      <c r="H37" s="30"/>
      <c r="I37" s="99">
        <v>0</v>
      </c>
      <c r="J37" s="98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100"/>
      <c r="D39" s="101" t="s">
        <v>43</v>
      </c>
      <c r="E39" s="58"/>
      <c r="F39" s="58"/>
      <c r="G39" s="102" t="s">
        <v>44</v>
      </c>
      <c r="H39" s="103" t="s">
        <v>45</v>
      </c>
      <c r="I39" s="58"/>
      <c r="J39" s="104">
        <f>SUM(J30:J37)</f>
        <v>0</v>
      </c>
      <c r="K39" s="105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46</v>
      </c>
      <c r="E50" s="42"/>
      <c r="F50" s="42"/>
      <c r="G50" s="41" t="s">
        <v>47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48</v>
      </c>
      <c r="E61" s="33"/>
      <c r="F61" s="106" t="s">
        <v>49</v>
      </c>
      <c r="G61" s="43" t="s">
        <v>48</v>
      </c>
      <c r="H61" s="33"/>
      <c r="I61" s="33"/>
      <c r="J61" s="107" t="s">
        <v>49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50</v>
      </c>
      <c r="E65" s="44"/>
      <c r="F65" s="44"/>
      <c r="G65" s="41" t="s">
        <v>51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48</v>
      </c>
      <c r="E76" s="33"/>
      <c r="F76" s="106" t="s">
        <v>49</v>
      </c>
      <c r="G76" s="43" t="s">
        <v>48</v>
      </c>
      <c r="H76" s="33"/>
      <c r="I76" s="33"/>
      <c r="J76" s="107" t="s">
        <v>49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22" t="s">
        <v>108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35" t="str">
        <f>E7</f>
        <v>Dolní Věstonice - Dům přírody PÁLAVY</v>
      </c>
      <c r="F85" s="236"/>
      <c r="G85" s="236"/>
      <c r="H85" s="236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7" t="s">
        <v>106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201" t="str">
        <f>E9</f>
        <v>04 - Podbetonování nosných zdí</v>
      </c>
      <c r="F87" s="237"/>
      <c r="G87" s="237"/>
      <c r="H87" s="237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7" t="s">
        <v>18</v>
      </c>
      <c r="D89" s="30"/>
      <c r="E89" s="30"/>
      <c r="F89" s="25" t="str">
        <f>F12</f>
        <v>Dolní Věstonice</v>
      </c>
      <c r="G89" s="30"/>
      <c r="H89" s="30"/>
      <c r="I89" s="27" t="s">
        <v>20</v>
      </c>
      <c r="J89" s="53" t="str">
        <f>IF(J12="","",J12)</f>
        <v>19. 7. 2021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25.7" customHeight="1">
      <c r="A91" s="30"/>
      <c r="B91" s="31"/>
      <c r="C91" s="27" t="s">
        <v>22</v>
      </c>
      <c r="D91" s="30"/>
      <c r="E91" s="30"/>
      <c r="F91" s="25" t="str">
        <f>E15</f>
        <v>Regionální muzeum v Mikulově,  Mikulov</v>
      </c>
      <c r="G91" s="30"/>
      <c r="H91" s="30"/>
      <c r="I91" s="27" t="s">
        <v>28</v>
      </c>
      <c r="J91" s="28" t="str">
        <f>E21</f>
        <v>OK Atelier, s.r.o., Břeclav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7" t="s">
        <v>26</v>
      </c>
      <c r="D92" s="30"/>
      <c r="E92" s="30"/>
      <c r="F92" s="25" t="str">
        <f>IF(E18="","",E18)</f>
        <v>OK Atelier, s.r.o., Břeclav</v>
      </c>
      <c r="G92" s="30"/>
      <c r="H92" s="30"/>
      <c r="I92" s="27" t="s">
        <v>30</v>
      </c>
      <c r="J92" s="28" t="str">
        <f>E24</f>
        <v xml:space="preserve"> 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08" t="s">
        <v>109</v>
      </c>
      <c r="D94" s="100"/>
      <c r="E94" s="100"/>
      <c r="F94" s="100"/>
      <c r="G94" s="100"/>
      <c r="H94" s="100"/>
      <c r="I94" s="100"/>
      <c r="J94" s="109" t="s">
        <v>110</v>
      </c>
      <c r="K94" s="10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10" t="s">
        <v>111</v>
      </c>
      <c r="D96" s="30"/>
      <c r="E96" s="30"/>
      <c r="F96" s="30"/>
      <c r="G96" s="30"/>
      <c r="H96" s="30"/>
      <c r="I96" s="30"/>
      <c r="J96" s="69">
        <f>J121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8" t="s">
        <v>112</v>
      </c>
    </row>
    <row r="97" spans="1:31" s="9" customFormat="1" ht="24.95" customHeight="1">
      <c r="B97" s="111"/>
      <c r="D97" s="112" t="s">
        <v>113</v>
      </c>
      <c r="E97" s="113"/>
      <c r="F97" s="113"/>
      <c r="G97" s="113"/>
      <c r="H97" s="113"/>
      <c r="I97" s="113"/>
      <c r="J97" s="114">
        <f>J122</f>
        <v>0</v>
      </c>
      <c r="L97" s="111"/>
    </row>
    <row r="98" spans="1:31" s="10" customFormat="1" ht="19.899999999999999" customHeight="1">
      <c r="B98" s="115"/>
      <c r="D98" s="116" t="s">
        <v>114</v>
      </c>
      <c r="E98" s="117"/>
      <c r="F98" s="117"/>
      <c r="G98" s="117"/>
      <c r="H98" s="117"/>
      <c r="I98" s="117"/>
      <c r="J98" s="118">
        <f>J123</f>
        <v>0</v>
      </c>
      <c r="L98" s="115"/>
    </row>
    <row r="99" spans="1:31" s="10" customFormat="1" ht="19.899999999999999" customHeight="1">
      <c r="B99" s="115"/>
      <c r="D99" s="116" t="s">
        <v>115</v>
      </c>
      <c r="E99" s="117"/>
      <c r="F99" s="117"/>
      <c r="G99" s="117"/>
      <c r="H99" s="117"/>
      <c r="I99" s="117"/>
      <c r="J99" s="118">
        <f>J154</f>
        <v>0</v>
      </c>
      <c r="L99" s="115"/>
    </row>
    <row r="100" spans="1:31" s="10" customFormat="1" ht="19.899999999999999" customHeight="1">
      <c r="B100" s="115"/>
      <c r="D100" s="116" t="s">
        <v>116</v>
      </c>
      <c r="E100" s="117"/>
      <c r="F100" s="117"/>
      <c r="G100" s="117"/>
      <c r="H100" s="117"/>
      <c r="I100" s="117"/>
      <c r="J100" s="118">
        <f>J175</f>
        <v>0</v>
      </c>
      <c r="L100" s="115"/>
    </row>
    <row r="101" spans="1:31" s="10" customFormat="1" ht="19.899999999999999" customHeight="1">
      <c r="B101" s="115"/>
      <c r="D101" s="116" t="s">
        <v>117</v>
      </c>
      <c r="E101" s="117"/>
      <c r="F101" s="117"/>
      <c r="G101" s="117"/>
      <c r="H101" s="117"/>
      <c r="I101" s="117"/>
      <c r="J101" s="118">
        <f>J194</f>
        <v>0</v>
      </c>
      <c r="L101" s="115"/>
    </row>
    <row r="102" spans="1:31" s="2" customFormat="1" ht="21.75" customHeight="1">
      <c r="A102" s="30"/>
      <c r="B102" s="31"/>
      <c r="C102" s="30"/>
      <c r="D102" s="30"/>
      <c r="E102" s="30"/>
      <c r="F102" s="30"/>
      <c r="G102" s="30"/>
      <c r="H102" s="30"/>
      <c r="I102" s="30"/>
      <c r="J102" s="30"/>
      <c r="K102" s="30"/>
      <c r="L102" s="4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31" s="2" customFormat="1" ht="6.95" customHeight="1">
      <c r="A103" s="30"/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4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7" spans="1:31" s="2" customFormat="1" ht="6.95" customHeight="1">
      <c r="A107" s="30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24.95" customHeight="1">
      <c r="A108" s="30"/>
      <c r="B108" s="31"/>
      <c r="C108" s="22" t="s">
        <v>118</v>
      </c>
      <c r="D108" s="30"/>
      <c r="E108" s="30"/>
      <c r="F108" s="30"/>
      <c r="G108" s="30"/>
      <c r="H108" s="30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6.95" customHeight="1">
      <c r="A109" s="30"/>
      <c r="B109" s="31"/>
      <c r="C109" s="30"/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2" customHeight="1">
      <c r="A110" s="30"/>
      <c r="B110" s="31"/>
      <c r="C110" s="27" t="s">
        <v>14</v>
      </c>
      <c r="D110" s="30"/>
      <c r="E110" s="30"/>
      <c r="F110" s="30"/>
      <c r="G110" s="30"/>
      <c r="H110" s="30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6.5" customHeight="1">
      <c r="A111" s="30"/>
      <c r="B111" s="31"/>
      <c r="C111" s="30"/>
      <c r="D111" s="30"/>
      <c r="E111" s="235" t="str">
        <f>E7</f>
        <v>Dolní Věstonice - Dům přírody PÁLAVY</v>
      </c>
      <c r="F111" s="236"/>
      <c r="G111" s="236"/>
      <c r="H111" s="236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2" customHeight="1">
      <c r="A112" s="30"/>
      <c r="B112" s="31"/>
      <c r="C112" s="27" t="s">
        <v>106</v>
      </c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6.5" customHeight="1">
      <c r="A113" s="30"/>
      <c r="B113" s="31"/>
      <c r="C113" s="30"/>
      <c r="D113" s="30"/>
      <c r="E113" s="201" t="str">
        <f>E9</f>
        <v>04 - Podbetonování nosných zdí</v>
      </c>
      <c r="F113" s="237"/>
      <c r="G113" s="237"/>
      <c r="H113" s="237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6.95" customHeight="1">
      <c r="A114" s="30"/>
      <c r="B114" s="31"/>
      <c r="C114" s="30"/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2" customHeight="1">
      <c r="A115" s="30"/>
      <c r="B115" s="31"/>
      <c r="C115" s="27" t="s">
        <v>18</v>
      </c>
      <c r="D115" s="30"/>
      <c r="E115" s="30"/>
      <c r="F115" s="25" t="str">
        <f>F12</f>
        <v>Dolní Věstonice</v>
      </c>
      <c r="G115" s="30"/>
      <c r="H115" s="30"/>
      <c r="I115" s="27" t="s">
        <v>20</v>
      </c>
      <c r="J115" s="53" t="str">
        <f>IF(J12="","",J12)</f>
        <v>19. 7. 2021</v>
      </c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6.9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25.7" customHeight="1">
      <c r="A117" s="30"/>
      <c r="B117" s="31"/>
      <c r="C117" s="27" t="s">
        <v>22</v>
      </c>
      <c r="D117" s="30"/>
      <c r="E117" s="30"/>
      <c r="F117" s="25" t="str">
        <f>E15</f>
        <v>Regionální muzeum v Mikulově,  Mikulov</v>
      </c>
      <c r="G117" s="30"/>
      <c r="H117" s="30"/>
      <c r="I117" s="27" t="s">
        <v>28</v>
      </c>
      <c r="J117" s="28" t="str">
        <f>E21</f>
        <v>OK Atelier, s.r.o., Břeclav</v>
      </c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5.2" customHeight="1">
      <c r="A118" s="30"/>
      <c r="B118" s="31"/>
      <c r="C118" s="27" t="s">
        <v>26</v>
      </c>
      <c r="D118" s="30"/>
      <c r="E118" s="30"/>
      <c r="F118" s="25" t="str">
        <f>IF(E18="","",E18)</f>
        <v>OK Atelier, s.r.o., Břeclav</v>
      </c>
      <c r="G118" s="30"/>
      <c r="H118" s="30"/>
      <c r="I118" s="27" t="s">
        <v>30</v>
      </c>
      <c r="J118" s="28" t="str">
        <f>E24</f>
        <v xml:space="preserve"> </v>
      </c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0.35" customHeight="1">
      <c r="A119" s="30"/>
      <c r="B119" s="31"/>
      <c r="C119" s="30"/>
      <c r="D119" s="30"/>
      <c r="E119" s="30"/>
      <c r="F119" s="30"/>
      <c r="G119" s="30"/>
      <c r="H119" s="30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11" customFormat="1" ht="29.25" customHeight="1">
      <c r="A120" s="119"/>
      <c r="B120" s="120"/>
      <c r="C120" s="121" t="s">
        <v>119</v>
      </c>
      <c r="D120" s="122" t="s">
        <v>58</v>
      </c>
      <c r="E120" s="122" t="s">
        <v>54</v>
      </c>
      <c r="F120" s="122" t="s">
        <v>55</v>
      </c>
      <c r="G120" s="122" t="s">
        <v>120</v>
      </c>
      <c r="H120" s="122" t="s">
        <v>121</v>
      </c>
      <c r="I120" s="122" t="s">
        <v>122</v>
      </c>
      <c r="J120" s="123" t="s">
        <v>110</v>
      </c>
      <c r="K120" s="124" t="s">
        <v>123</v>
      </c>
      <c r="L120" s="125"/>
      <c r="M120" s="60" t="s">
        <v>1</v>
      </c>
      <c r="N120" s="61" t="s">
        <v>37</v>
      </c>
      <c r="O120" s="61" t="s">
        <v>124</v>
      </c>
      <c r="P120" s="61" t="s">
        <v>125</v>
      </c>
      <c r="Q120" s="61" t="s">
        <v>126</v>
      </c>
      <c r="R120" s="61" t="s">
        <v>127</v>
      </c>
      <c r="S120" s="61" t="s">
        <v>128</v>
      </c>
      <c r="T120" s="62" t="s">
        <v>129</v>
      </c>
      <c r="U120" s="119"/>
      <c r="V120" s="119"/>
      <c r="W120" s="119"/>
      <c r="X120" s="119"/>
      <c r="Y120" s="119"/>
      <c r="Z120" s="119"/>
      <c r="AA120" s="119"/>
      <c r="AB120" s="119"/>
      <c r="AC120" s="119"/>
      <c r="AD120" s="119"/>
      <c r="AE120" s="119"/>
    </row>
    <row r="121" spans="1:65" s="2" customFormat="1" ht="22.9" customHeight="1">
      <c r="A121" s="30"/>
      <c r="B121" s="31"/>
      <c r="C121" s="67" t="s">
        <v>130</v>
      </c>
      <c r="D121" s="30"/>
      <c r="E121" s="30"/>
      <c r="F121" s="30"/>
      <c r="G121" s="30"/>
      <c r="H121" s="30"/>
      <c r="I121" s="30"/>
      <c r="J121" s="126">
        <f>BK121</f>
        <v>0</v>
      </c>
      <c r="K121" s="30"/>
      <c r="L121" s="31"/>
      <c r="M121" s="63"/>
      <c r="N121" s="54"/>
      <c r="O121" s="64"/>
      <c r="P121" s="127">
        <f>P122</f>
        <v>2238.1512520000001</v>
      </c>
      <c r="Q121" s="64"/>
      <c r="R121" s="127">
        <f>R122</f>
        <v>205.72962136000001</v>
      </c>
      <c r="S121" s="64"/>
      <c r="T121" s="128">
        <f>T122</f>
        <v>0.74304000000000003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T121" s="18" t="s">
        <v>72</v>
      </c>
      <c r="AU121" s="18" t="s">
        <v>112</v>
      </c>
      <c r="BK121" s="129">
        <f>BK122</f>
        <v>0</v>
      </c>
    </row>
    <row r="122" spans="1:65" s="12" customFormat="1" ht="25.9" customHeight="1">
      <c r="B122" s="130"/>
      <c r="D122" s="131" t="s">
        <v>72</v>
      </c>
      <c r="E122" s="132" t="s">
        <v>131</v>
      </c>
      <c r="F122" s="132" t="s">
        <v>132</v>
      </c>
      <c r="J122" s="133">
        <f>BK122</f>
        <v>0</v>
      </c>
      <c r="L122" s="130"/>
      <c r="M122" s="134"/>
      <c r="N122" s="135"/>
      <c r="O122" s="135"/>
      <c r="P122" s="136">
        <f>P123+P154+P175+P194</f>
        <v>2238.1512520000001</v>
      </c>
      <c r="Q122" s="135"/>
      <c r="R122" s="136">
        <f>R123+R154+R175+R194</f>
        <v>205.72962136000001</v>
      </c>
      <c r="S122" s="135"/>
      <c r="T122" s="137">
        <f>T123+T154+T175+T194</f>
        <v>0.74304000000000003</v>
      </c>
      <c r="AR122" s="131" t="s">
        <v>81</v>
      </c>
      <c r="AT122" s="138" t="s">
        <v>72</v>
      </c>
      <c r="AU122" s="138" t="s">
        <v>73</v>
      </c>
      <c r="AY122" s="131" t="s">
        <v>133</v>
      </c>
      <c r="BK122" s="139">
        <f>BK123+BK154+BK175+BK194</f>
        <v>0</v>
      </c>
    </row>
    <row r="123" spans="1:65" s="12" customFormat="1" ht="22.9" customHeight="1">
      <c r="B123" s="130"/>
      <c r="D123" s="131" t="s">
        <v>72</v>
      </c>
      <c r="E123" s="140" t="s">
        <v>81</v>
      </c>
      <c r="F123" s="140" t="s">
        <v>134</v>
      </c>
      <c r="J123" s="141">
        <f>BK123</f>
        <v>0</v>
      </c>
      <c r="L123" s="130"/>
      <c r="M123" s="134"/>
      <c r="N123" s="135"/>
      <c r="O123" s="135"/>
      <c r="P123" s="136">
        <f>SUM(P124:P153)</f>
        <v>880.8983800000002</v>
      </c>
      <c r="Q123" s="135"/>
      <c r="R123" s="136">
        <f>SUM(R124:R153)</f>
        <v>9.0418600000000016E-2</v>
      </c>
      <c r="S123" s="135"/>
      <c r="T123" s="137">
        <f>SUM(T124:T153)</f>
        <v>0</v>
      </c>
      <c r="AR123" s="131" t="s">
        <v>81</v>
      </c>
      <c r="AT123" s="138" t="s">
        <v>72</v>
      </c>
      <c r="AU123" s="138" t="s">
        <v>81</v>
      </c>
      <c r="AY123" s="131" t="s">
        <v>133</v>
      </c>
      <c r="BK123" s="139">
        <f>SUM(BK124:BK153)</f>
        <v>0</v>
      </c>
    </row>
    <row r="124" spans="1:65" s="2" customFormat="1" ht="24.2" customHeight="1">
      <c r="A124" s="30"/>
      <c r="B124" s="142"/>
      <c r="C124" s="143" t="s">
        <v>81</v>
      </c>
      <c r="D124" s="143" t="s">
        <v>135</v>
      </c>
      <c r="E124" s="144" t="s">
        <v>296</v>
      </c>
      <c r="F124" s="145" t="s">
        <v>297</v>
      </c>
      <c r="G124" s="146" t="s">
        <v>258</v>
      </c>
      <c r="H124" s="147">
        <v>250</v>
      </c>
      <c r="I124" s="148"/>
      <c r="J124" s="148">
        <f>ROUND(I124*H124,2)</f>
        <v>0</v>
      </c>
      <c r="K124" s="149"/>
      <c r="L124" s="31"/>
      <c r="M124" s="150" t="s">
        <v>1</v>
      </c>
      <c r="N124" s="151" t="s">
        <v>38</v>
      </c>
      <c r="O124" s="152">
        <v>0.184</v>
      </c>
      <c r="P124" s="152">
        <f>O124*H124</f>
        <v>46</v>
      </c>
      <c r="Q124" s="152">
        <v>3.0000000000000001E-5</v>
      </c>
      <c r="R124" s="152">
        <f>Q124*H124</f>
        <v>7.5000000000000006E-3</v>
      </c>
      <c r="S124" s="152">
        <v>0</v>
      </c>
      <c r="T124" s="153">
        <f>S124*H124</f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54" t="s">
        <v>139</v>
      </c>
      <c r="AT124" s="154" t="s">
        <v>135</v>
      </c>
      <c r="AU124" s="154" t="s">
        <v>83</v>
      </c>
      <c r="AY124" s="18" t="s">
        <v>133</v>
      </c>
      <c r="BE124" s="155">
        <f>IF(N124="základní",J124,0)</f>
        <v>0</v>
      </c>
      <c r="BF124" s="155">
        <f>IF(N124="snížená",J124,0)</f>
        <v>0</v>
      </c>
      <c r="BG124" s="155">
        <f>IF(N124="zákl. přenesená",J124,0)</f>
        <v>0</v>
      </c>
      <c r="BH124" s="155">
        <f>IF(N124="sníž. přenesená",J124,0)</f>
        <v>0</v>
      </c>
      <c r="BI124" s="155">
        <f>IF(N124="nulová",J124,0)</f>
        <v>0</v>
      </c>
      <c r="BJ124" s="18" t="s">
        <v>81</v>
      </c>
      <c r="BK124" s="155">
        <f>ROUND(I124*H124,2)</f>
        <v>0</v>
      </c>
      <c r="BL124" s="18" t="s">
        <v>139</v>
      </c>
      <c r="BM124" s="154" t="s">
        <v>411</v>
      </c>
    </row>
    <row r="125" spans="1:65" s="13" customFormat="1">
      <c r="B125" s="156"/>
      <c r="D125" s="157" t="s">
        <v>141</v>
      </c>
      <c r="E125" s="158" t="s">
        <v>1</v>
      </c>
      <c r="F125" s="159" t="s">
        <v>412</v>
      </c>
      <c r="H125" s="160">
        <v>250</v>
      </c>
      <c r="L125" s="156"/>
      <c r="M125" s="161"/>
      <c r="N125" s="162"/>
      <c r="O125" s="162"/>
      <c r="P125" s="162"/>
      <c r="Q125" s="162"/>
      <c r="R125" s="162"/>
      <c r="S125" s="162"/>
      <c r="T125" s="163"/>
      <c r="AT125" s="158" t="s">
        <v>141</v>
      </c>
      <c r="AU125" s="158" t="s">
        <v>83</v>
      </c>
      <c r="AV125" s="13" t="s">
        <v>83</v>
      </c>
      <c r="AW125" s="13" t="s">
        <v>29</v>
      </c>
      <c r="AX125" s="13" t="s">
        <v>81</v>
      </c>
      <c r="AY125" s="158" t="s">
        <v>133</v>
      </c>
    </row>
    <row r="126" spans="1:65" s="2" customFormat="1" ht="24.2" customHeight="1">
      <c r="A126" s="30"/>
      <c r="B126" s="142"/>
      <c r="C126" s="143" t="s">
        <v>83</v>
      </c>
      <c r="D126" s="143" t="s">
        <v>135</v>
      </c>
      <c r="E126" s="144" t="s">
        <v>413</v>
      </c>
      <c r="F126" s="145" t="s">
        <v>414</v>
      </c>
      <c r="G126" s="146" t="s">
        <v>226</v>
      </c>
      <c r="H126" s="147">
        <v>44.616</v>
      </c>
      <c r="I126" s="148"/>
      <c r="J126" s="148">
        <f>ROUND(I126*H126,2)</f>
        <v>0</v>
      </c>
      <c r="K126" s="149"/>
      <c r="L126" s="31"/>
      <c r="M126" s="150" t="s">
        <v>1</v>
      </c>
      <c r="N126" s="151" t="s">
        <v>38</v>
      </c>
      <c r="O126" s="152">
        <v>4.9329999999999998</v>
      </c>
      <c r="P126" s="152">
        <f>O126*H126</f>
        <v>220.09072799999998</v>
      </c>
      <c r="Q126" s="152">
        <v>0</v>
      </c>
      <c r="R126" s="152">
        <f>Q126*H126</f>
        <v>0</v>
      </c>
      <c r="S126" s="152">
        <v>0</v>
      </c>
      <c r="T126" s="153">
        <f>S126*H126</f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54" t="s">
        <v>139</v>
      </c>
      <c r="AT126" s="154" t="s">
        <v>135</v>
      </c>
      <c r="AU126" s="154" t="s">
        <v>83</v>
      </c>
      <c r="AY126" s="18" t="s">
        <v>133</v>
      </c>
      <c r="BE126" s="155">
        <f>IF(N126="základní",J126,0)</f>
        <v>0</v>
      </c>
      <c r="BF126" s="155">
        <f>IF(N126="snížená",J126,0)</f>
        <v>0</v>
      </c>
      <c r="BG126" s="155">
        <f>IF(N126="zákl. přenesená",J126,0)</f>
        <v>0</v>
      </c>
      <c r="BH126" s="155">
        <f>IF(N126="sníž. přenesená",J126,0)</f>
        <v>0</v>
      </c>
      <c r="BI126" s="155">
        <f>IF(N126="nulová",J126,0)</f>
        <v>0</v>
      </c>
      <c r="BJ126" s="18" t="s">
        <v>81</v>
      </c>
      <c r="BK126" s="155">
        <f>ROUND(I126*H126,2)</f>
        <v>0</v>
      </c>
      <c r="BL126" s="18" t="s">
        <v>139</v>
      </c>
      <c r="BM126" s="154" t="s">
        <v>415</v>
      </c>
    </row>
    <row r="127" spans="1:65" s="14" customFormat="1">
      <c r="B127" s="174"/>
      <c r="D127" s="157" t="s">
        <v>141</v>
      </c>
      <c r="E127" s="175" t="s">
        <v>1</v>
      </c>
      <c r="F127" s="176" t="s">
        <v>416</v>
      </c>
      <c r="H127" s="175" t="s">
        <v>1</v>
      </c>
      <c r="L127" s="174"/>
      <c r="M127" s="177"/>
      <c r="N127" s="178"/>
      <c r="O127" s="178"/>
      <c r="P127" s="178"/>
      <c r="Q127" s="178"/>
      <c r="R127" s="178"/>
      <c r="S127" s="178"/>
      <c r="T127" s="179"/>
      <c r="AT127" s="175" t="s">
        <v>141</v>
      </c>
      <c r="AU127" s="175" t="s">
        <v>83</v>
      </c>
      <c r="AV127" s="14" t="s">
        <v>81</v>
      </c>
      <c r="AW127" s="14" t="s">
        <v>29</v>
      </c>
      <c r="AX127" s="14" t="s">
        <v>73</v>
      </c>
      <c r="AY127" s="175" t="s">
        <v>133</v>
      </c>
    </row>
    <row r="128" spans="1:65" s="13" customFormat="1">
      <c r="B128" s="156"/>
      <c r="D128" s="157" t="s">
        <v>141</v>
      </c>
      <c r="E128" s="158" t="s">
        <v>1</v>
      </c>
      <c r="F128" s="159" t="s">
        <v>417</v>
      </c>
      <c r="H128" s="160">
        <v>44.616</v>
      </c>
      <c r="L128" s="156"/>
      <c r="M128" s="161"/>
      <c r="N128" s="162"/>
      <c r="O128" s="162"/>
      <c r="P128" s="162"/>
      <c r="Q128" s="162"/>
      <c r="R128" s="162"/>
      <c r="S128" s="162"/>
      <c r="T128" s="163"/>
      <c r="AT128" s="158" t="s">
        <v>141</v>
      </c>
      <c r="AU128" s="158" t="s">
        <v>83</v>
      </c>
      <c r="AV128" s="13" t="s">
        <v>83</v>
      </c>
      <c r="AW128" s="13" t="s">
        <v>29</v>
      </c>
      <c r="AX128" s="13" t="s">
        <v>81</v>
      </c>
      <c r="AY128" s="158" t="s">
        <v>133</v>
      </c>
    </row>
    <row r="129" spans="1:65" s="2" customFormat="1" ht="24.2" customHeight="1">
      <c r="A129" s="30"/>
      <c r="B129" s="142"/>
      <c r="C129" s="143" t="s">
        <v>151</v>
      </c>
      <c r="D129" s="143" t="s">
        <v>135</v>
      </c>
      <c r="E129" s="144" t="s">
        <v>418</v>
      </c>
      <c r="F129" s="145" t="s">
        <v>419</v>
      </c>
      <c r="G129" s="146" t="s">
        <v>226</v>
      </c>
      <c r="H129" s="147">
        <v>51.2</v>
      </c>
      <c r="I129" s="148"/>
      <c r="J129" s="148">
        <f>ROUND(I129*H129,2)</f>
        <v>0</v>
      </c>
      <c r="K129" s="149"/>
      <c r="L129" s="31"/>
      <c r="M129" s="150" t="s">
        <v>1</v>
      </c>
      <c r="N129" s="151" t="s">
        <v>38</v>
      </c>
      <c r="O129" s="152">
        <v>6.6429999999999998</v>
      </c>
      <c r="P129" s="152">
        <f>O129*H129</f>
        <v>340.1216</v>
      </c>
      <c r="Q129" s="152">
        <v>0</v>
      </c>
      <c r="R129" s="152">
        <f>Q129*H129</f>
        <v>0</v>
      </c>
      <c r="S129" s="152">
        <v>0</v>
      </c>
      <c r="T129" s="153">
        <f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54" t="s">
        <v>139</v>
      </c>
      <c r="AT129" s="154" t="s">
        <v>135</v>
      </c>
      <c r="AU129" s="154" t="s">
        <v>83</v>
      </c>
      <c r="AY129" s="18" t="s">
        <v>133</v>
      </c>
      <c r="BE129" s="155">
        <f>IF(N129="základní",J129,0)</f>
        <v>0</v>
      </c>
      <c r="BF129" s="155">
        <f>IF(N129="snížená",J129,0)</f>
        <v>0</v>
      </c>
      <c r="BG129" s="155">
        <f>IF(N129="zákl. přenesená",J129,0)</f>
        <v>0</v>
      </c>
      <c r="BH129" s="155">
        <f>IF(N129="sníž. přenesená",J129,0)</f>
        <v>0</v>
      </c>
      <c r="BI129" s="155">
        <f>IF(N129="nulová",J129,0)</f>
        <v>0</v>
      </c>
      <c r="BJ129" s="18" t="s">
        <v>81</v>
      </c>
      <c r="BK129" s="155">
        <f>ROUND(I129*H129,2)</f>
        <v>0</v>
      </c>
      <c r="BL129" s="18" t="s">
        <v>139</v>
      </c>
      <c r="BM129" s="154" t="s">
        <v>420</v>
      </c>
    </row>
    <row r="130" spans="1:65" s="14" customFormat="1">
      <c r="B130" s="174"/>
      <c r="D130" s="157" t="s">
        <v>141</v>
      </c>
      <c r="E130" s="175" t="s">
        <v>1</v>
      </c>
      <c r="F130" s="176" t="s">
        <v>421</v>
      </c>
      <c r="H130" s="175" t="s">
        <v>1</v>
      </c>
      <c r="L130" s="174"/>
      <c r="M130" s="177"/>
      <c r="N130" s="178"/>
      <c r="O130" s="178"/>
      <c r="P130" s="178"/>
      <c r="Q130" s="178"/>
      <c r="R130" s="178"/>
      <c r="S130" s="178"/>
      <c r="T130" s="179"/>
      <c r="AT130" s="175" t="s">
        <v>141</v>
      </c>
      <c r="AU130" s="175" t="s">
        <v>83</v>
      </c>
      <c r="AV130" s="14" t="s">
        <v>81</v>
      </c>
      <c r="AW130" s="14" t="s">
        <v>29</v>
      </c>
      <c r="AX130" s="14" t="s">
        <v>73</v>
      </c>
      <c r="AY130" s="175" t="s">
        <v>133</v>
      </c>
    </row>
    <row r="131" spans="1:65" s="13" customFormat="1">
      <c r="B131" s="156"/>
      <c r="D131" s="157" t="s">
        <v>141</v>
      </c>
      <c r="E131" s="158" t="s">
        <v>1</v>
      </c>
      <c r="F131" s="159" t="s">
        <v>422</v>
      </c>
      <c r="H131" s="160">
        <v>12.863</v>
      </c>
      <c r="L131" s="156"/>
      <c r="M131" s="161"/>
      <c r="N131" s="162"/>
      <c r="O131" s="162"/>
      <c r="P131" s="162"/>
      <c r="Q131" s="162"/>
      <c r="R131" s="162"/>
      <c r="S131" s="162"/>
      <c r="T131" s="163"/>
      <c r="AT131" s="158" t="s">
        <v>141</v>
      </c>
      <c r="AU131" s="158" t="s">
        <v>83</v>
      </c>
      <c r="AV131" s="13" t="s">
        <v>83</v>
      </c>
      <c r="AW131" s="13" t="s">
        <v>29</v>
      </c>
      <c r="AX131" s="13" t="s">
        <v>73</v>
      </c>
      <c r="AY131" s="158" t="s">
        <v>133</v>
      </c>
    </row>
    <row r="132" spans="1:65" s="13" customFormat="1">
      <c r="B132" s="156"/>
      <c r="D132" s="157" t="s">
        <v>141</v>
      </c>
      <c r="E132" s="158" t="s">
        <v>1</v>
      </c>
      <c r="F132" s="159" t="s">
        <v>423</v>
      </c>
      <c r="H132" s="160">
        <v>18.899999999999999</v>
      </c>
      <c r="L132" s="156"/>
      <c r="M132" s="161"/>
      <c r="N132" s="162"/>
      <c r="O132" s="162"/>
      <c r="P132" s="162"/>
      <c r="Q132" s="162"/>
      <c r="R132" s="162"/>
      <c r="S132" s="162"/>
      <c r="T132" s="163"/>
      <c r="AT132" s="158" t="s">
        <v>141</v>
      </c>
      <c r="AU132" s="158" t="s">
        <v>83</v>
      </c>
      <c r="AV132" s="13" t="s">
        <v>83</v>
      </c>
      <c r="AW132" s="13" t="s">
        <v>29</v>
      </c>
      <c r="AX132" s="13" t="s">
        <v>73</v>
      </c>
      <c r="AY132" s="158" t="s">
        <v>133</v>
      </c>
    </row>
    <row r="133" spans="1:65" s="13" customFormat="1">
      <c r="B133" s="156"/>
      <c r="D133" s="157" t="s">
        <v>141</v>
      </c>
      <c r="E133" s="158" t="s">
        <v>1</v>
      </c>
      <c r="F133" s="159" t="s">
        <v>424</v>
      </c>
      <c r="H133" s="160">
        <v>3.92</v>
      </c>
      <c r="L133" s="156"/>
      <c r="M133" s="161"/>
      <c r="N133" s="162"/>
      <c r="O133" s="162"/>
      <c r="P133" s="162"/>
      <c r="Q133" s="162"/>
      <c r="R133" s="162"/>
      <c r="S133" s="162"/>
      <c r="T133" s="163"/>
      <c r="AT133" s="158" t="s">
        <v>141</v>
      </c>
      <c r="AU133" s="158" t="s">
        <v>83</v>
      </c>
      <c r="AV133" s="13" t="s">
        <v>83</v>
      </c>
      <c r="AW133" s="13" t="s">
        <v>29</v>
      </c>
      <c r="AX133" s="13" t="s">
        <v>73</v>
      </c>
      <c r="AY133" s="158" t="s">
        <v>133</v>
      </c>
    </row>
    <row r="134" spans="1:65" s="13" customFormat="1">
      <c r="B134" s="156"/>
      <c r="D134" s="157" t="s">
        <v>141</v>
      </c>
      <c r="E134" s="158" t="s">
        <v>1</v>
      </c>
      <c r="F134" s="159" t="s">
        <v>425</v>
      </c>
      <c r="H134" s="160">
        <v>15.497999999999999</v>
      </c>
      <c r="L134" s="156"/>
      <c r="M134" s="161"/>
      <c r="N134" s="162"/>
      <c r="O134" s="162"/>
      <c r="P134" s="162"/>
      <c r="Q134" s="162"/>
      <c r="R134" s="162"/>
      <c r="S134" s="162"/>
      <c r="T134" s="163"/>
      <c r="AT134" s="158" t="s">
        <v>141</v>
      </c>
      <c r="AU134" s="158" t="s">
        <v>83</v>
      </c>
      <c r="AV134" s="13" t="s">
        <v>83</v>
      </c>
      <c r="AW134" s="13" t="s">
        <v>29</v>
      </c>
      <c r="AX134" s="13" t="s">
        <v>73</v>
      </c>
      <c r="AY134" s="158" t="s">
        <v>133</v>
      </c>
    </row>
    <row r="135" spans="1:65" s="15" customFormat="1">
      <c r="B135" s="180"/>
      <c r="D135" s="157" t="s">
        <v>141</v>
      </c>
      <c r="E135" s="181" t="s">
        <v>1</v>
      </c>
      <c r="F135" s="182" t="s">
        <v>192</v>
      </c>
      <c r="H135" s="183">
        <v>51.180999999999997</v>
      </c>
      <c r="L135" s="180"/>
      <c r="M135" s="184"/>
      <c r="N135" s="185"/>
      <c r="O135" s="185"/>
      <c r="P135" s="185"/>
      <c r="Q135" s="185"/>
      <c r="R135" s="185"/>
      <c r="S135" s="185"/>
      <c r="T135" s="186"/>
      <c r="AT135" s="181" t="s">
        <v>141</v>
      </c>
      <c r="AU135" s="181" t="s">
        <v>83</v>
      </c>
      <c r="AV135" s="15" t="s">
        <v>139</v>
      </c>
      <c r="AW135" s="15" t="s">
        <v>29</v>
      </c>
      <c r="AX135" s="15" t="s">
        <v>73</v>
      </c>
      <c r="AY135" s="181" t="s">
        <v>133</v>
      </c>
    </row>
    <row r="136" spans="1:65" s="13" customFormat="1">
      <c r="B136" s="156"/>
      <c r="D136" s="157" t="s">
        <v>141</v>
      </c>
      <c r="E136" s="158" t="s">
        <v>1</v>
      </c>
      <c r="F136" s="159" t="s">
        <v>426</v>
      </c>
      <c r="H136" s="160">
        <v>51.2</v>
      </c>
      <c r="L136" s="156"/>
      <c r="M136" s="161"/>
      <c r="N136" s="162"/>
      <c r="O136" s="162"/>
      <c r="P136" s="162"/>
      <c r="Q136" s="162"/>
      <c r="R136" s="162"/>
      <c r="S136" s="162"/>
      <c r="T136" s="163"/>
      <c r="AT136" s="158" t="s">
        <v>141</v>
      </c>
      <c r="AU136" s="158" t="s">
        <v>83</v>
      </c>
      <c r="AV136" s="13" t="s">
        <v>83</v>
      </c>
      <c r="AW136" s="13" t="s">
        <v>29</v>
      </c>
      <c r="AX136" s="13" t="s">
        <v>81</v>
      </c>
      <c r="AY136" s="158" t="s">
        <v>133</v>
      </c>
    </row>
    <row r="137" spans="1:65" s="2" customFormat="1" ht="21.75" customHeight="1">
      <c r="A137" s="30"/>
      <c r="B137" s="142"/>
      <c r="C137" s="143" t="s">
        <v>139</v>
      </c>
      <c r="D137" s="143" t="s">
        <v>135</v>
      </c>
      <c r="E137" s="144" t="s">
        <v>427</v>
      </c>
      <c r="F137" s="145" t="s">
        <v>428</v>
      </c>
      <c r="G137" s="146" t="s">
        <v>226</v>
      </c>
      <c r="H137" s="147">
        <v>137.22</v>
      </c>
      <c r="I137" s="148"/>
      <c r="J137" s="148">
        <f>ROUND(I137*H137,2)</f>
        <v>0</v>
      </c>
      <c r="K137" s="149"/>
      <c r="L137" s="31"/>
      <c r="M137" s="150" t="s">
        <v>1</v>
      </c>
      <c r="N137" s="151" t="s">
        <v>38</v>
      </c>
      <c r="O137" s="152">
        <v>0.126</v>
      </c>
      <c r="P137" s="152">
        <f>O137*H137</f>
        <v>17.289719999999999</v>
      </c>
      <c r="Q137" s="152">
        <v>4.6000000000000001E-4</v>
      </c>
      <c r="R137" s="152">
        <f>Q137*H137</f>
        <v>6.3121200000000002E-2</v>
      </c>
      <c r="S137" s="152">
        <v>0</v>
      </c>
      <c r="T137" s="153">
        <f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54" t="s">
        <v>139</v>
      </c>
      <c r="AT137" s="154" t="s">
        <v>135</v>
      </c>
      <c r="AU137" s="154" t="s">
        <v>83</v>
      </c>
      <c r="AY137" s="18" t="s">
        <v>133</v>
      </c>
      <c r="BE137" s="155">
        <f>IF(N137="základní",J137,0)</f>
        <v>0</v>
      </c>
      <c r="BF137" s="155">
        <f>IF(N137="snížená",J137,0)</f>
        <v>0</v>
      </c>
      <c r="BG137" s="155">
        <f>IF(N137="zákl. přenesená",J137,0)</f>
        <v>0</v>
      </c>
      <c r="BH137" s="155">
        <f>IF(N137="sníž. přenesená",J137,0)</f>
        <v>0</v>
      </c>
      <c r="BI137" s="155">
        <f>IF(N137="nulová",J137,0)</f>
        <v>0</v>
      </c>
      <c r="BJ137" s="18" t="s">
        <v>81</v>
      </c>
      <c r="BK137" s="155">
        <f>ROUND(I137*H137,2)</f>
        <v>0</v>
      </c>
      <c r="BL137" s="18" t="s">
        <v>139</v>
      </c>
      <c r="BM137" s="154" t="s">
        <v>429</v>
      </c>
    </row>
    <row r="138" spans="1:65" s="13" customFormat="1">
      <c r="B138" s="156"/>
      <c r="D138" s="157" t="s">
        <v>141</v>
      </c>
      <c r="E138" s="158" t="s">
        <v>1</v>
      </c>
      <c r="F138" s="159" t="s">
        <v>430</v>
      </c>
      <c r="H138" s="160">
        <v>137.22</v>
      </c>
      <c r="L138" s="156"/>
      <c r="M138" s="161"/>
      <c r="N138" s="162"/>
      <c r="O138" s="162"/>
      <c r="P138" s="162"/>
      <c r="Q138" s="162"/>
      <c r="R138" s="162"/>
      <c r="S138" s="162"/>
      <c r="T138" s="163"/>
      <c r="AT138" s="158" t="s">
        <v>141</v>
      </c>
      <c r="AU138" s="158" t="s">
        <v>83</v>
      </c>
      <c r="AV138" s="13" t="s">
        <v>83</v>
      </c>
      <c r="AW138" s="13" t="s">
        <v>29</v>
      </c>
      <c r="AX138" s="13" t="s">
        <v>81</v>
      </c>
      <c r="AY138" s="158" t="s">
        <v>133</v>
      </c>
    </row>
    <row r="139" spans="1:65" s="2" customFormat="1" ht="24.2" customHeight="1">
      <c r="A139" s="30"/>
      <c r="B139" s="142"/>
      <c r="C139" s="143" t="s">
        <v>161</v>
      </c>
      <c r="D139" s="143" t="s">
        <v>135</v>
      </c>
      <c r="E139" s="144" t="s">
        <v>431</v>
      </c>
      <c r="F139" s="145" t="s">
        <v>432</v>
      </c>
      <c r="G139" s="146" t="s">
        <v>226</v>
      </c>
      <c r="H139" s="147">
        <v>137.22</v>
      </c>
      <c r="I139" s="148"/>
      <c r="J139" s="148">
        <f>ROUND(I139*H139,2)</f>
        <v>0</v>
      </c>
      <c r="K139" s="149"/>
      <c r="L139" s="31"/>
      <c r="M139" s="150" t="s">
        <v>1</v>
      </c>
      <c r="N139" s="151" t="s">
        <v>38</v>
      </c>
      <c r="O139" s="152">
        <v>3.7999999999999999E-2</v>
      </c>
      <c r="P139" s="152">
        <f>O139*H139</f>
        <v>5.2143600000000001</v>
      </c>
      <c r="Q139" s="152">
        <v>0</v>
      </c>
      <c r="R139" s="152">
        <f>Q139*H139</f>
        <v>0</v>
      </c>
      <c r="S139" s="152">
        <v>0</v>
      </c>
      <c r="T139" s="153">
        <f>S139*H139</f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54" t="s">
        <v>139</v>
      </c>
      <c r="AT139" s="154" t="s">
        <v>135</v>
      </c>
      <c r="AU139" s="154" t="s">
        <v>83</v>
      </c>
      <c r="AY139" s="18" t="s">
        <v>133</v>
      </c>
      <c r="BE139" s="155">
        <f>IF(N139="základní",J139,0)</f>
        <v>0</v>
      </c>
      <c r="BF139" s="155">
        <f>IF(N139="snížená",J139,0)</f>
        <v>0</v>
      </c>
      <c r="BG139" s="155">
        <f>IF(N139="zákl. přenesená",J139,0)</f>
        <v>0</v>
      </c>
      <c r="BH139" s="155">
        <f>IF(N139="sníž. přenesená",J139,0)</f>
        <v>0</v>
      </c>
      <c r="BI139" s="155">
        <f>IF(N139="nulová",J139,0)</f>
        <v>0</v>
      </c>
      <c r="BJ139" s="18" t="s">
        <v>81</v>
      </c>
      <c r="BK139" s="155">
        <f>ROUND(I139*H139,2)</f>
        <v>0</v>
      </c>
      <c r="BL139" s="18" t="s">
        <v>139</v>
      </c>
      <c r="BM139" s="154" t="s">
        <v>433</v>
      </c>
    </row>
    <row r="140" spans="1:65" s="2" customFormat="1" ht="21.75" customHeight="1">
      <c r="A140" s="30"/>
      <c r="B140" s="142"/>
      <c r="C140" s="143" t="s">
        <v>166</v>
      </c>
      <c r="D140" s="143" t="s">
        <v>135</v>
      </c>
      <c r="E140" s="144" t="s">
        <v>434</v>
      </c>
      <c r="F140" s="145" t="s">
        <v>435</v>
      </c>
      <c r="G140" s="146" t="s">
        <v>216</v>
      </c>
      <c r="H140" s="147">
        <v>25.06</v>
      </c>
      <c r="I140" s="148"/>
      <c r="J140" s="148">
        <f>ROUND(I140*H140,2)</f>
        <v>0</v>
      </c>
      <c r="K140" s="149"/>
      <c r="L140" s="31"/>
      <c r="M140" s="150" t="s">
        <v>1</v>
      </c>
      <c r="N140" s="151" t="s">
        <v>38</v>
      </c>
      <c r="O140" s="152">
        <v>0.28299999999999997</v>
      </c>
      <c r="P140" s="152">
        <f>O140*H140</f>
        <v>7.0919799999999986</v>
      </c>
      <c r="Q140" s="152">
        <v>7.9000000000000001E-4</v>
      </c>
      <c r="R140" s="152">
        <f>Q140*H140</f>
        <v>1.97974E-2</v>
      </c>
      <c r="S140" s="152">
        <v>0</v>
      </c>
      <c r="T140" s="153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54" t="s">
        <v>139</v>
      </c>
      <c r="AT140" s="154" t="s">
        <v>135</v>
      </c>
      <c r="AU140" s="154" t="s">
        <v>83</v>
      </c>
      <c r="AY140" s="18" t="s">
        <v>133</v>
      </c>
      <c r="BE140" s="155">
        <f>IF(N140="základní",J140,0)</f>
        <v>0</v>
      </c>
      <c r="BF140" s="155">
        <f>IF(N140="snížená",J140,0)</f>
        <v>0</v>
      </c>
      <c r="BG140" s="155">
        <f>IF(N140="zákl. přenesená",J140,0)</f>
        <v>0</v>
      </c>
      <c r="BH140" s="155">
        <f>IF(N140="sníž. přenesená",J140,0)</f>
        <v>0</v>
      </c>
      <c r="BI140" s="155">
        <f>IF(N140="nulová",J140,0)</f>
        <v>0</v>
      </c>
      <c r="BJ140" s="18" t="s">
        <v>81</v>
      </c>
      <c r="BK140" s="155">
        <f>ROUND(I140*H140,2)</f>
        <v>0</v>
      </c>
      <c r="BL140" s="18" t="s">
        <v>139</v>
      </c>
      <c r="BM140" s="154" t="s">
        <v>436</v>
      </c>
    </row>
    <row r="141" spans="1:65" s="14" customFormat="1">
      <c r="B141" s="174"/>
      <c r="D141" s="157" t="s">
        <v>141</v>
      </c>
      <c r="E141" s="175" t="s">
        <v>1</v>
      </c>
      <c r="F141" s="176" t="s">
        <v>421</v>
      </c>
      <c r="H141" s="175" t="s">
        <v>1</v>
      </c>
      <c r="L141" s="174"/>
      <c r="M141" s="177"/>
      <c r="N141" s="178"/>
      <c r="O141" s="178"/>
      <c r="P141" s="178"/>
      <c r="Q141" s="178"/>
      <c r="R141" s="178"/>
      <c r="S141" s="178"/>
      <c r="T141" s="179"/>
      <c r="AT141" s="175" t="s">
        <v>141</v>
      </c>
      <c r="AU141" s="175" t="s">
        <v>83</v>
      </c>
      <c r="AV141" s="14" t="s">
        <v>81</v>
      </c>
      <c r="AW141" s="14" t="s">
        <v>29</v>
      </c>
      <c r="AX141" s="14" t="s">
        <v>73</v>
      </c>
      <c r="AY141" s="175" t="s">
        <v>133</v>
      </c>
    </row>
    <row r="142" spans="1:65" s="13" customFormat="1">
      <c r="B142" s="156"/>
      <c r="D142" s="157" t="s">
        <v>141</v>
      </c>
      <c r="E142" s="158" t="s">
        <v>1</v>
      </c>
      <c r="F142" s="159" t="s">
        <v>437</v>
      </c>
      <c r="H142" s="160">
        <v>35.799999999999997</v>
      </c>
      <c r="L142" s="156"/>
      <c r="M142" s="161"/>
      <c r="N142" s="162"/>
      <c r="O142" s="162"/>
      <c r="P142" s="162"/>
      <c r="Q142" s="162"/>
      <c r="R142" s="162"/>
      <c r="S142" s="162"/>
      <c r="T142" s="163"/>
      <c r="AT142" s="158" t="s">
        <v>141</v>
      </c>
      <c r="AU142" s="158" t="s">
        <v>83</v>
      </c>
      <c r="AV142" s="13" t="s">
        <v>83</v>
      </c>
      <c r="AW142" s="13" t="s">
        <v>29</v>
      </c>
      <c r="AX142" s="13" t="s">
        <v>73</v>
      </c>
      <c r="AY142" s="158" t="s">
        <v>133</v>
      </c>
    </row>
    <row r="143" spans="1:65" s="13" customFormat="1">
      <c r="B143" s="156"/>
      <c r="D143" s="157" t="s">
        <v>141</v>
      </c>
      <c r="E143" s="158" t="s">
        <v>1</v>
      </c>
      <c r="F143" s="159" t="s">
        <v>438</v>
      </c>
      <c r="H143" s="160">
        <v>25.06</v>
      </c>
      <c r="L143" s="156"/>
      <c r="M143" s="161"/>
      <c r="N143" s="162"/>
      <c r="O143" s="162"/>
      <c r="P143" s="162"/>
      <c r="Q143" s="162"/>
      <c r="R143" s="162"/>
      <c r="S143" s="162"/>
      <c r="T143" s="163"/>
      <c r="AT143" s="158" t="s">
        <v>141</v>
      </c>
      <c r="AU143" s="158" t="s">
        <v>83</v>
      </c>
      <c r="AV143" s="13" t="s">
        <v>83</v>
      </c>
      <c r="AW143" s="13" t="s">
        <v>29</v>
      </c>
      <c r="AX143" s="13" t="s">
        <v>81</v>
      </c>
      <c r="AY143" s="158" t="s">
        <v>133</v>
      </c>
    </row>
    <row r="144" spans="1:65" s="2" customFormat="1" ht="24.2" customHeight="1">
      <c r="A144" s="30"/>
      <c r="B144" s="142"/>
      <c r="C144" s="143" t="s">
        <v>171</v>
      </c>
      <c r="D144" s="143" t="s">
        <v>135</v>
      </c>
      <c r="E144" s="144" t="s">
        <v>439</v>
      </c>
      <c r="F144" s="145" t="s">
        <v>440</v>
      </c>
      <c r="G144" s="146" t="s">
        <v>216</v>
      </c>
      <c r="H144" s="147">
        <v>25.06</v>
      </c>
      <c r="I144" s="148"/>
      <c r="J144" s="148">
        <f>ROUND(I144*H144,2)</f>
        <v>0</v>
      </c>
      <c r="K144" s="149"/>
      <c r="L144" s="31"/>
      <c r="M144" s="150" t="s">
        <v>1</v>
      </c>
      <c r="N144" s="151" t="s">
        <v>38</v>
      </c>
      <c r="O144" s="152">
        <v>0.08</v>
      </c>
      <c r="P144" s="152">
        <f>O144*H144</f>
        <v>2.0047999999999999</v>
      </c>
      <c r="Q144" s="152">
        <v>0</v>
      </c>
      <c r="R144" s="152">
        <f>Q144*H144</f>
        <v>0</v>
      </c>
      <c r="S144" s="152">
        <v>0</v>
      </c>
      <c r="T144" s="153">
        <f>S144*H144</f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54" t="s">
        <v>139</v>
      </c>
      <c r="AT144" s="154" t="s">
        <v>135</v>
      </c>
      <c r="AU144" s="154" t="s">
        <v>83</v>
      </c>
      <c r="AY144" s="18" t="s">
        <v>133</v>
      </c>
      <c r="BE144" s="155">
        <f>IF(N144="základní",J144,0)</f>
        <v>0</v>
      </c>
      <c r="BF144" s="155">
        <f>IF(N144="snížená",J144,0)</f>
        <v>0</v>
      </c>
      <c r="BG144" s="155">
        <f>IF(N144="zákl. přenesená",J144,0)</f>
        <v>0</v>
      </c>
      <c r="BH144" s="155">
        <f>IF(N144="sníž. přenesená",J144,0)</f>
        <v>0</v>
      </c>
      <c r="BI144" s="155">
        <f>IF(N144="nulová",J144,0)</f>
        <v>0</v>
      </c>
      <c r="BJ144" s="18" t="s">
        <v>81</v>
      </c>
      <c r="BK144" s="155">
        <f>ROUND(I144*H144,2)</f>
        <v>0</v>
      </c>
      <c r="BL144" s="18" t="s">
        <v>139</v>
      </c>
      <c r="BM144" s="154" t="s">
        <v>441</v>
      </c>
    </row>
    <row r="145" spans="1:65" s="2" customFormat="1" ht="33" customHeight="1">
      <c r="A145" s="30"/>
      <c r="B145" s="142"/>
      <c r="C145" s="143" t="s">
        <v>147</v>
      </c>
      <c r="D145" s="143" t="s">
        <v>135</v>
      </c>
      <c r="E145" s="144" t="s">
        <v>442</v>
      </c>
      <c r="F145" s="145" t="s">
        <v>443</v>
      </c>
      <c r="G145" s="146" t="s">
        <v>226</v>
      </c>
      <c r="H145" s="147">
        <v>95.816000000000003</v>
      </c>
      <c r="I145" s="148"/>
      <c r="J145" s="148">
        <f>ROUND(I145*H145,2)</f>
        <v>0</v>
      </c>
      <c r="K145" s="149"/>
      <c r="L145" s="31"/>
      <c r="M145" s="150" t="s">
        <v>1</v>
      </c>
      <c r="N145" s="151" t="s">
        <v>38</v>
      </c>
      <c r="O145" s="152">
        <v>2.173</v>
      </c>
      <c r="P145" s="152">
        <f>O145*H145</f>
        <v>208.208168</v>
      </c>
      <c r="Q145" s="152">
        <v>0</v>
      </c>
      <c r="R145" s="152">
        <f>Q145*H145</f>
        <v>0</v>
      </c>
      <c r="S145" s="152">
        <v>0</v>
      </c>
      <c r="T145" s="153">
        <f>S145*H145</f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54" t="s">
        <v>139</v>
      </c>
      <c r="AT145" s="154" t="s">
        <v>135</v>
      </c>
      <c r="AU145" s="154" t="s">
        <v>83</v>
      </c>
      <c r="AY145" s="18" t="s">
        <v>133</v>
      </c>
      <c r="BE145" s="155">
        <f>IF(N145="základní",J145,0)</f>
        <v>0</v>
      </c>
      <c r="BF145" s="155">
        <f>IF(N145="snížená",J145,0)</f>
        <v>0</v>
      </c>
      <c r="BG145" s="155">
        <f>IF(N145="zákl. přenesená",J145,0)</f>
        <v>0</v>
      </c>
      <c r="BH145" s="155">
        <f>IF(N145="sníž. přenesená",J145,0)</f>
        <v>0</v>
      </c>
      <c r="BI145" s="155">
        <f>IF(N145="nulová",J145,0)</f>
        <v>0</v>
      </c>
      <c r="BJ145" s="18" t="s">
        <v>81</v>
      </c>
      <c r="BK145" s="155">
        <f>ROUND(I145*H145,2)</f>
        <v>0</v>
      </c>
      <c r="BL145" s="18" t="s">
        <v>139</v>
      </c>
      <c r="BM145" s="154" t="s">
        <v>444</v>
      </c>
    </row>
    <row r="146" spans="1:65" s="13" customFormat="1">
      <c r="B146" s="156"/>
      <c r="D146" s="157" t="s">
        <v>141</v>
      </c>
      <c r="E146" s="158" t="s">
        <v>1</v>
      </c>
      <c r="F146" s="159" t="s">
        <v>445</v>
      </c>
      <c r="H146" s="160">
        <v>51.2</v>
      </c>
      <c r="L146" s="156"/>
      <c r="M146" s="161"/>
      <c r="N146" s="162"/>
      <c r="O146" s="162"/>
      <c r="P146" s="162"/>
      <c r="Q146" s="162"/>
      <c r="R146" s="162"/>
      <c r="S146" s="162"/>
      <c r="T146" s="163"/>
      <c r="AT146" s="158" t="s">
        <v>141</v>
      </c>
      <c r="AU146" s="158" t="s">
        <v>83</v>
      </c>
      <c r="AV146" s="13" t="s">
        <v>83</v>
      </c>
      <c r="AW146" s="13" t="s">
        <v>29</v>
      </c>
      <c r="AX146" s="13" t="s">
        <v>73</v>
      </c>
      <c r="AY146" s="158" t="s">
        <v>133</v>
      </c>
    </row>
    <row r="147" spans="1:65" s="13" customFormat="1">
      <c r="B147" s="156"/>
      <c r="D147" s="157" t="s">
        <v>141</v>
      </c>
      <c r="E147" s="158" t="s">
        <v>1</v>
      </c>
      <c r="F147" s="159" t="s">
        <v>446</v>
      </c>
      <c r="H147" s="160">
        <v>95.816000000000003</v>
      </c>
      <c r="L147" s="156"/>
      <c r="M147" s="161"/>
      <c r="N147" s="162"/>
      <c r="O147" s="162"/>
      <c r="P147" s="162"/>
      <c r="Q147" s="162"/>
      <c r="R147" s="162"/>
      <c r="S147" s="162"/>
      <c r="T147" s="163"/>
      <c r="AT147" s="158" t="s">
        <v>141</v>
      </c>
      <c r="AU147" s="158" t="s">
        <v>83</v>
      </c>
      <c r="AV147" s="13" t="s">
        <v>83</v>
      </c>
      <c r="AW147" s="13" t="s">
        <v>29</v>
      </c>
      <c r="AX147" s="13" t="s">
        <v>81</v>
      </c>
      <c r="AY147" s="158" t="s">
        <v>133</v>
      </c>
    </row>
    <row r="148" spans="1:65" s="2" customFormat="1" ht="37.9" customHeight="1">
      <c r="A148" s="30"/>
      <c r="B148" s="142"/>
      <c r="C148" s="143" t="s">
        <v>180</v>
      </c>
      <c r="D148" s="143" t="s">
        <v>135</v>
      </c>
      <c r="E148" s="144" t="s">
        <v>316</v>
      </c>
      <c r="F148" s="145" t="s">
        <v>317</v>
      </c>
      <c r="G148" s="146" t="s">
        <v>226</v>
      </c>
      <c r="H148" s="147">
        <v>95.816000000000003</v>
      </c>
      <c r="I148" s="148"/>
      <c r="J148" s="148">
        <f>ROUND(I148*H148,2)</f>
        <v>0</v>
      </c>
      <c r="K148" s="149"/>
      <c r="L148" s="31"/>
      <c r="M148" s="150" t="s">
        <v>1</v>
      </c>
      <c r="N148" s="151" t="s">
        <v>38</v>
      </c>
      <c r="O148" s="152">
        <v>9.9000000000000005E-2</v>
      </c>
      <c r="P148" s="152">
        <f>O148*H148</f>
        <v>9.4857840000000007</v>
      </c>
      <c r="Q148" s="152">
        <v>0</v>
      </c>
      <c r="R148" s="152">
        <f>Q148*H148</f>
        <v>0</v>
      </c>
      <c r="S148" s="152">
        <v>0</v>
      </c>
      <c r="T148" s="153">
        <f>S148*H148</f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54" t="s">
        <v>139</v>
      </c>
      <c r="AT148" s="154" t="s">
        <v>135</v>
      </c>
      <c r="AU148" s="154" t="s">
        <v>83</v>
      </c>
      <c r="AY148" s="18" t="s">
        <v>133</v>
      </c>
      <c r="BE148" s="155">
        <f>IF(N148="základní",J148,0)</f>
        <v>0</v>
      </c>
      <c r="BF148" s="155">
        <f>IF(N148="snížená",J148,0)</f>
        <v>0</v>
      </c>
      <c r="BG148" s="155">
        <f>IF(N148="zákl. přenesená",J148,0)</f>
        <v>0</v>
      </c>
      <c r="BH148" s="155">
        <f>IF(N148="sníž. přenesená",J148,0)</f>
        <v>0</v>
      </c>
      <c r="BI148" s="155">
        <f>IF(N148="nulová",J148,0)</f>
        <v>0</v>
      </c>
      <c r="BJ148" s="18" t="s">
        <v>81</v>
      </c>
      <c r="BK148" s="155">
        <f>ROUND(I148*H148,2)</f>
        <v>0</v>
      </c>
      <c r="BL148" s="18" t="s">
        <v>139</v>
      </c>
      <c r="BM148" s="154" t="s">
        <v>447</v>
      </c>
    </row>
    <row r="149" spans="1:65" s="2" customFormat="1" ht="24.2" customHeight="1">
      <c r="A149" s="30"/>
      <c r="B149" s="142"/>
      <c r="C149" s="143" t="s">
        <v>184</v>
      </c>
      <c r="D149" s="143" t="s">
        <v>135</v>
      </c>
      <c r="E149" s="144" t="s">
        <v>319</v>
      </c>
      <c r="F149" s="145" t="s">
        <v>320</v>
      </c>
      <c r="G149" s="146" t="s">
        <v>226</v>
      </c>
      <c r="H149" s="147">
        <v>95.816000000000003</v>
      </c>
      <c r="I149" s="148"/>
      <c r="J149" s="148">
        <f>ROUND(I149*H149,2)</f>
        <v>0</v>
      </c>
      <c r="K149" s="149"/>
      <c r="L149" s="31"/>
      <c r="M149" s="150" t="s">
        <v>1</v>
      </c>
      <c r="N149" s="151" t="s">
        <v>38</v>
      </c>
      <c r="O149" s="152">
        <v>0.25600000000000001</v>
      </c>
      <c r="P149" s="152">
        <f>O149*H149</f>
        <v>24.528896</v>
      </c>
      <c r="Q149" s="152">
        <v>0</v>
      </c>
      <c r="R149" s="152">
        <f>Q149*H149</f>
        <v>0</v>
      </c>
      <c r="S149" s="152">
        <v>0</v>
      </c>
      <c r="T149" s="153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54" t="s">
        <v>139</v>
      </c>
      <c r="AT149" s="154" t="s">
        <v>135</v>
      </c>
      <c r="AU149" s="154" t="s">
        <v>83</v>
      </c>
      <c r="AY149" s="18" t="s">
        <v>133</v>
      </c>
      <c r="BE149" s="155">
        <f>IF(N149="základní",J149,0)</f>
        <v>0</v>
      </c>
      <c r="BF149" s="155">
        <f>IF(N149="snížená",J149,0)</f>
        <v>0</v>
      </c>
      <c r="BG149" s="155">
        <f>IF(N149="zákl. přenesená",J149,0)</f>
        <v>0</v>
      </c>
      <c r="BH149" s="155">
        <f>IF(N149="sníž. přenesená",J149,0)</f>
        <v>0</v>
      </c>
      <c r="BI149" s="155">
        <f>IF(N149="nulová",J149,0)</f>
        <v>0</v>
      </c>
      <c r="BJ149" s="18" t="s">
        <v>81</v>
      </c>
      <c r="BK149" s="155">
        <f>ROUND(I149*H149,2)</f>
        <v>0</v>
      </c>
      <c r="BL149" s="18" t="s">
        <v>139</v>
      </c>
      <c r="BM149" s="154" t="s">
        <v>448</v>
      </c>
    </row>
    <row r="150" spans="1:65" s="13" customFormat="1">
      <c r="B150" s="156"/>
      <c r="D150" s="157" t="s">
        <v>141</v>
      </c>
      <c r="E150" s="158" t="s">
        <v>1</v>
      </c>
      <c r="F150" s="159" t="s">
        <v>449</v>
      </c>
      <c r="H150" s="160">
        <v>95.816000000000003</v>
      </c>
      <c r="L150" s="156"/>
      <c r="M150" s="161"/>
      <c r="N150" s="162"/>
      <c r="O150" s="162"/>
      <c r="P150" s="162"/>
      <c r="Q150" s="162"/>
      <c r="R150" s="162"/>
      <c r="S150" s="162"/>
      <c r="T150" s="163"/>
      <c r="AT150" s="158" t="s">
        <v>141</v>
      </c>
      <c r="AU150" s="158" t="s">
        <v>83</v>
      </c>
      <c r="AV150" s="13" t="s">
        <v>83</v>
      </c>
      <c r="AW150" s="13" t="s">
        <v>29</v>
      </c>
      <c r="AX150" s="13" t="s">
        <v>81</v>
      </c>
      <c r="AY150" s="158" t="s">
        <v>133</v>
      </c>
    </row>
    <row r="151" spans="1:65" s="2" customFormat="1" ht="33" customHeight="1">
      <c r="A151" s="30"/>
      <c r="B151" s="142"/>
      <c r="C151" s="143" t="s">
        <v>193</v>
      </c>
      <c r="D151" s="143" t="s">
        <v>135</v>
      </c>
      <c r="E151" s="144" t="s">
        <v>322</v>
      </c>
      <c r="F151" s="145" t="s">
        <v>323</v>
      </c>
      <c r="G151" s="146" t="s">
        <v>146</v>
      </c>
      <c r="H151" s="147">
        <v>201.214</v>
      </c>
      <c r="I151" s="148"/>
      <c r="J151" s="148">
        <f>ROUND(I151*H151,2)</f>
        <v>0</v>
      </c>
      <c r="K151" s="149"/>
      <c r="L151" s="31"/>
      <c r="M151" s="150" t="s">
        <v>1</v>
      </c>
      <c r="N151" s="151" t="s">
        <v>38</v>
      </c>
      <c r="O151" s="152">
        <v>0</v>
      </c>
      <c r="P151" s="152">
        <f>O151*H151</f>
        <v>0</v>
      </c>
      <c r="Q151" s="152">
        <v>0</v>
      </c>
      <c r="R151" s="152">
        <f>Q151*H151</f>
        <v>0</v>
      </c>
      <c r="S151" s="152">
        <v>0</v>
      </c>
      <c r="T151" s="153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4" t="s">
        <v>139</v>
      </c>
      <c r="AT151" s="154" t="s">
        <v>135</v>
      </c>
      <c r="AU151" s="154" t="s">
        <v>83</v>
      </c>
      <c r="AY151" s="18" t="s">
        <v>133</v>
      </c>
      <c r="BE151" s="155">
        <f>IF(N151="základní",J151,0)</f>
        <v>0</v>
      </c>
      <c r="BF151" s="155">
        <f>IF(N151="snížená",J151,0)</f>
        <v>0</v>
      </c>
      <c r="BG151" s="155">
        <f>IF(N151="zákl. přenesená",J151,0)</f>
        <v>0</v>
      </c>
      <c r="BH151" s="155">
        <f>IF(N151="sníž. přenesená",J151,0)</f>
        <v>0</v>
      </c>
      <c r="BI151" s="155">
        <f>IF(N151="nulová",J151,0)</f>
        <v>0</v>
      </c>
      <c r="BJ151" s="18" t="s">
        <v>81</v>
      </c>
      <c r="BK151" s="155">
        <f>ROUND(I151*H151,2)</f>
        <v>0</v>
      </c>
      <c r="BL151" s="18" t="s">
        <v>139</v>
      </c>
      <c r="BM151" s="154" t="s">
        <v>450</v>
      </c>
    </row>
    <row r="152" spans="1:65" s="13" customFormat="1">
      <c r="B152" s="156"/>
      <c r="D152" s="157" t="s">
        <v>141</v>
      </c>
      <c r="E152" s="158" t="s">
        <v>1</v>
      </c>
      <c r="F152" s="159" t="s">
        <v>451</v>
      </c>
      <c r="H152" s="160">
        <v>201.214</v>
      </c>
      <c r="L152" s="156"/>
      <c r="M152" s="161"/>
      <c r="N152" s="162"/>
      <c r="O152" s="162"/>
      <c r="P152" s="162"/>
      <c r="Q152" s="162"/>
      <c r="R152" s="162"/>
      <c r="S152" s="162"/>
      <c r="T152" s="163"/>
      <c r="AT152" s="158" t="s">
        <v>141</v>
      </c>
      <c r="AU152" s="158" t="s">
        <v>83</v>
      </c>
      <c r="AV152" s="13" t="s">
        <v>83</v>
      </c>
      <c r="AW152" s="13" t="s">
        <v>29</v>
      </c>
      <c r="AX152" s="13" t="s">
        <v>81</v>
      </c>
      <c r="AY152" s="158" t="s">
        <v>133</v>
      </c>
    </row>
    <row r="153" spans="1:65" s="2" customFormat="1" ht="16.5" customHeight="1">
      <c r="A153" s="30"/>
      <c r="B153" s="142"/>
      <c r="C153" s="143" t="s">
        <v>198</v>
      </c>
      <c r="D153" s="143" t="s">
        <v>135</v>
      </c>
      <c r="E153" s="144" t="s">
        <v>326</v>
      </c>
      <c r="F153" s="145" t="s">
        <v>327</v>
      </c>
      <c r="G153" s="146" t="s">
        <v>226</v>
      </c>
      <c r="H153" s="147">
        <v>95.816000000000003</v>
      </c>
      <c r="I153" s="148"/>
      <c r="J153" s="148">
        <f>ROUND(I153*H153,2)</f>
        <v>0</v>
      </c>
      <c r="K153" s="149"/>
      <c r="L153" s="31"/>
      <c r="M153" s="150" t="s">
        <v>1</v>
      </c>
      <c r="N153" s="151" t="s">
        <v>38</v>
      </c>
      <c r="O153" s="152">
        <v>8.9999999999999993E-3</v>
      </c>
      <c r="P153" s="152">
        <f>O153*H153</f>
        <v>0.862344</v>
      </c>
      <c r="Q153" s="152">
        <v>0</v>
      </c>
      <c r="R153" s="152">
        <f>Q153*H153</f>
        <v>0</v>
      </c>
      <c r="S153" s="152">
        <v>0</v>
      </c>
      <c r="T153" s="153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4" t="s">
        <v>139</v>
      </c>
      <c r="AT153" s="154" t="s">
        <v>135</v>
      </c>
      <c r="AU153" s="154" t="s">
        <v>83</v>
      </c>
      <c r="AY153" s="18" t="s">
        <v>133</v>
      </c>
      <c r="BE153" s="155">
        <f>IF(N153="základní",J153,0)</f>
        <v>0</v>
      </c>
      <c r="BF153" s="155">
        <f>IF(N153="snížená",J153,0)</f>
        <v>0</v>
      </c>
      <c r="BG153" s="155">
        <f>IF(N153="zákl. přenesená",J153,0)</f>
        <v>0</v>
      </c>
      <c r="BH153" s="155">
        <f>IF(N153="sníž. přenesená",J153,0)</f>
        <v>0</v>
      </c>
      <c r="BI153" s="155">
        <f>IF(N153="nulová",J153,0)</f>
        <v>0</v>
      </c>
      <c r="BJ153" s="18" t="s">
        <v>81</v>
      </c>
      <c r="BK153" s="155">
        <f>ROUND(I153*H153,2)</f>
        <v>0</v>
      </c>
      <c r="BL153" s="18" t="s">
        <v>139</v>
      </c>
      <c r="BM153" s="154" t="s">
        <v>452</v>
      </c>
    </row>
    <row r="154" spans="1:65" s="12" customFormat="1" ht="22.9" customHeight="1">
      <c r="B154" s="130"/>
      <c r="D154" s="131" t="s">
        <v>72</v>
      </c>
      <c r="E154" s="140" t="s">
        <v>83</v>
      </c>
      <c r="F154" s="140" t="s">
        <v>213</v>
      </c>
      <c r="J154" s="141">
        <f>BK154</f>
        <v>0</v>
      </c>
      <c r="L154" s="130"/>
      <c r="M154" s="134"/>
      <c r="N154" s="135"/>
      <c r="O154" s="135"/>
      <c r="P154" s="136">
        <f>SUM(P155:P174)</f>
        <v>951.18909399999995</v>
      </c>
      <c r="Q154" s="135"/>
      <c r="R154" s="136">
        <f>SUM(R155:R174)</f>
        <v>204.08699244000002</v>
      </c>
      <c r="S154" s="135"/>
      <c r="T154" s="137">
        <f>SUM(T155:T174)</f>
        <v>0</v>
      </c>
      <c r="AR154" s="131" t="s">
        <v>81</v>
      </c>
      <c r="AT154" s="138" t="s">
        <v>72</v>
      </c>
      <c r="AU154" s="138" t="s">
        <v>81</v>
      </c>
      <c r="AY154" s="131" t="s">
        <v>133</v>
      </c>
      <c r="BK154" s="139">
        <f>SUM(BK155:BK174)</f>
        <v>0</v>
      </c>
    </row>
    <row r="155" spans="1:65" s="2" customFormat="1" ht="16.5" customHeight="1">
      <c r="A155" s="30"/>
      <c r="B155" s="142"/>
      <c r="C155" s="143" t="s">
        <v>203</v>
      </c>
      <c r="D155" s="143" t="s">
        <v>135</v>
      </c>
      <c r="E155" s="144" t="s">
        <v>329</v>
      </c>
      <c r="F155" s="145" t="s">
        <v>453</v>
      </c>
      <c r="G155" s="146" t="s">
        <v>138</v>
      </c>
      <c r="H155" s="147">
        <v>3</v>
      </c>
      <c r="I155" s="148"/>
      <c r="J155" s="148">
        <f>ROUND(I155*H155,2)</f>
        <v>0</v>
      </c>
      <c r="K155" s="149"/>
      <c r="L155" s="31"/>
      <c r="M155" s="150" t="s">
        <v>1</v>
      </c>
      <c r="N155" s="151" t="s">
        <v>38</v>
      </c>
      <c r="O155" s="152">
        <v>0.93400000000000005</v>
      </c>
      <c r="P155" s="152">
        <f>O155*H155</f>
        <v>2.802</v>
      </c>
      <c r="Q155" s="152">
        <v>1E-4</v>
      </c>
      <c r="R155" s="152">
        <f>Q155*H155</f>
        <v>3.0000000000000003E-4</v>
      </c>
      <c r="S155" s="152">
        <v>0</v>
      </c>
      <c r="T155" s="153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4" t="s">
        <v>139</v>
      </c>
      <c r="AT155" s="154" t="s">
        <v>135</v>
      </c>
      <c r="AU155" s="154" t="s">
        <v>83</v>
      </c>
      <c r="AY155" s="18" t="s">
        <v>133</v>
      </c>
      <c r="BE155" s="155">
        <f>IF(N155="základní",J155,0)</f>
        <v>0</v>
      </c>
      <c r="BF155" s="155">
        <f>IF(N155="snížená",J155,0)</f>
        <v>0</v>
      </c>
      <c r="BG155" s="155">
        <f>IF(N155="zákl. přenesená",J155,0)</f>
        <v>0</v>
      </c>
      <c r="BH155" s="155">
        <f>IF(N155="sníž. přenesená",J155,0)</f>
        <v>0</v>
      </c>
      <c r="BI155" s="155">
        <f>IF(N155="nulová",J155,0)</f>
        <v>0</v>
      </c>
      <c r="BJ155" s="18" t="s">
        <v>81</v>
      </c>
      <c r="BK155" s="155">
        <f>ROUND(I155*H155,2)</f>
        <v>0</v>
      </c>
      <c r="BL155" s="18" t="s">
        <v>139</v>
      </c>
      <c r="BM155" s="154" t="s">
        <v>454</v>
      </c>
    </row>
    <row r="156" spans="1:65" s="2" customFormat="1" ht="33" customHeight="1">
      <c r="A156" s="30"/>
      <c r="B156" s="142"/>
      <c r="C156" s="143" t="s">
        <v>208</v>
      </c>
      <c r="D156" s="143" t="s">
        <v>135</v>
      </c>
      <c r="E156" s="144" t="s">
        <v>332</v>
      </c>
      <c r="F156" s="145" t="s">
        <v>333</v>
      </c>
      <c r="G156" s="146" t="s">
        <v>138</v>
      </c>
      <c r="H156" s="147">
        <v>3</v>
      </c>
      <c r="I156" s="148"/>
      <c r="J156" s="148">
        <f>ROUND(I156*H156,2)</f>
        <v>0</v>
      </c>
      <c r="K156" s="149"/>
      <c r="L156" s="31"/>
      <c r="M156" s="150" t="s">
        <v>1</v>
      </c>
      <c r="N156" s="151" t="s">
        <v>38</v>
      </c>
      <c r="O156" s="152">
        <v>4.0110000000000001</v>
      </c>
      <c r="P156" s="152">
        <f>O156*H156</f>
        <v>12.033000000000001</v>
      </c>
      <c r="Q156" s="152">
        <v>4.4000000000000002E-4</v>
      </c>
      <c r="R156" s="152">
        <f>Q156*H156</f>
        <v>1.32E-3</v>
      </c>
      <c r="S156" s="152">
        <v>0</v>
      </c>
      <c r="T156" s="153">
        <f>S156*H156</f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54" t="s">
        <v>139</v>
      </c>
      <c r="AT156" s="154" t="s">
        <v>135</v>
      </c>
      <c r="AU156" s="154" t="s">
        <v>83</v>
      </c>
      <c r="AY156" s="18" t="s">
        <v>133</v>
      </c>
      <c r="BE156" s="155">
        <f>IF(N156="základní",J156,0)</f>
        <v>0</v>
      </c>
      <c r="BF156" s="155">
        <f>IF(N156="snížená",J156,0)</f>
        <v>0</v>
      </c>
      <c r="BG156" s="155">
        <f>IF(N156="zákl. přenesená",J156,0)</f>
        <v>0</v>
      </c>
      <c r="BH156" s="155">
        <f>IF(N156="sníž. přenesená",J156,0)</f>
        <v>0</v>
      </c>
      <c r="BI156" s="155">
        <f>IF(N156="nulová",J156,0)</f>
        <v>0</v>
      </c>
      <c r="BJ156" s="18" t="s">
        <v>81</v>
      </c>
      <c r="BK156" s="155">
        <f>ROUND(I156*H156,2)</f>
        <v>0</v>
      </c>
      <c r="BL156" s="18" t="s">
        <v>139</v>
      </c>
      <c r="BM156" s="154" t="s">
        <v>455</v>
      </c>
    </row>
    <row r="157" spans="1:65" s="13" customFormat="1">
      <c r="B157" s="156"/>
      <c r="D157" s="157" t="s">
        <v>141</v>
      </c>
      <c r="E157" s="158" t="s">
        <v>1</v>
      </c>
      <c r="F157" s="159" t="s">
        <v>456</v>
      </c>
      <c r="H157" s="160">
        <v>3</v>
      </c>
      <c r="L157" s="156"/>
      <c r="M157" s="161"/>
      <c r="N157" s="162"/>
      <c r="O157" s="162"/>
      <c r="P157" s="162"/>
      <c r="Q157" s="162"/>
      <c r="R157" s="162"/>
      <c r="S157" s="162"/>
      <c r="T157" s="163"/>
      <c r="AT157" s="158" t="s">
        <v>141</v>
      </c>
      <c r="AU157" s="158" t="s">
        <v>83</v>
      </c>
      <c r="AV157" s="13" t="s">
        <v>83</v>
      </c>
      <c r="AW157" s="13" t="s">
        <v>29</v>
      </c>
      <c r="AX157" s="13" t="s">
        <v>81</v>
      </c>
      <c r="AY157" s="158" t="s">
        <v>133</v>
      </c>
    </row>
    <row r="158" spans="1:65" s="2" customFormat="1" ht="16.5" customHeight="1">
      <c r="A158" s="30"/>
      <c r="B158" s="142"/>
      <c r="C158" s="143" t="s">
        <v>8</v>
      </c>
      <c r="D158" s="143" t="s">
        <v>135</v>
      </c>
      <c r="E158" s="144" t="s">
        <v>457</v>
      </c>
      <c r="F158" s="145" t="s">
        <v>458</v>
      </c>
      <c r="G158" s="146" t="s">
        <v>187</v>
      </c>
      <c r="H158" s="147">
        <v>312.24</v>
      </c>
      <c r="I158" s="148"/>
      <c r="J158" s="148">
        <f>ROUND(I158*H158,2)</f>
        <v>0</v>
      </c>
      <c r="K158" s="149"/>
      <c r="L158" s="31"/>
      <c r="M158" s="150" t="s">
        <v>1</v>
      </c>
      <c r="N158" s="151" t="s">
        <v>38</v>
      </c>
      <c r="O158" s="152">
        <v>1.24</v>
      </c>
      <c r="P158" s="152">
        <f>O158*H158</f>
        <v>387.17759999999998</v>
      </c>
      <c r="Q158" s="152">
        <v>0.10445</v>
      </c>
      <c r="R158" s="152">
        <f>Q158*H158</f>
        <v>32.613468000000005</v>
      </c>
      <c r="S158" s="152">
        <v>0</v>
      </c>
      <c r="T158" s="153">
        <f>S158*H158</f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54" t="s">
        <v>139</v>
      </c>
      <c r="AT158" s="154" t="s">
        <v>135</v>
      </c>
      <c r="AU158" s="154" t="s">
        <v>83</v>
      </c>
      <c r="AY158" s="18" t="s">
        <v>133</v>
      </c>
      <c r="BE158" s="155">
        <f>IF(N158="základní",J158,0)</f>
        <v>0</v>
      </c>
      <c r="BF158" s="155">
        <f>IF(N158="snížená",J158,0)</f>
        <v>0</v>
      </c>
      <c r="BG158" s="155">
        <f>IF(N158="zákl. přenesená",J158,0)</f>
        <v>0</v>
      </c>
      <c r="BH158" s="155">
        <f>IF(N158="sníž. přenesená",J158,0)</f>
        <v>0</v>
      </c>
      <c r="BI158" s="155">
        <f>IF(N158="nulová",J158,0)</f>
        <v>0</v>
      </c>
      <c r="BJ158" s="18" t="s">
        <v>81</v>
      </c>
      <c r="BK158" s="155">
        <f>ROUND(I158*H158,2)</f>
        <v>0</v>
      </c>
      <c r="BL158" s="18" t="s">
        <v>139</v>
      </c>
      <c r="BM158" s="154" t="s">
        <v>459</v>
      </c>
    </row>
    <row r="159" spans="1:65" s="13" customFormat="1">
      <c r="B159" s="156"/>
      <c r="D159" s="157" t="s">
        <v>141</v>
      </c>
      <c r="E159" s="158" t="s">
        <v>1</v>
      </c>
      <c r="F159" s="159" t="s">
        <v>460</v>
      </c>
      <c r="H159" s="160">
        <v>312.24</v>
      </c>
      <c r="L159" s="156"/>
      <c r="M159" s="161"/>
      <c r="N159" s="162"/>
      <c r="O159" s="162"/>
      <c r="P159" s="162"/>
      <c r="Q159" s="162"/>
      <c r="R159" s="162"/>
      <c r="S159" s="162"/>
      <c r="T159" s="163"/>
      <c r="AT159" s="158" t="s">
        <v>141</v>
      </c>
      <c r="AU159" s="158" t="s">
        <v>83</v>
      </c>
      <c r="AV159" s="13" t="s">
        <v>83</v>
      </c>
      <c r="AW159" s="13" t="s">
        <v>29</v>
      </c>
      <c r="AX159" s="13" t="s">
        <v>81</v>
      </c>
      <c r="AY159" s="158" t="s">
        <v>133</v>
      </c>
    </row>
    <row r="160" spans="1:65" s="2" customFormat="1" ht="24.2" customHeight="1">
      <c r="A160" s="30"/>
      <c r="B160" s="142"/>
      <c r="C160" s="143" t="s">
        <v>219</v>
      </c>
      <c r="D160" s="143" t="s">
        <v>135</v>
      </c>
      <c r="E160" s="144" t="s">
        <v>461</v>
      </c>
      <c r="F160" s="145" t="s">
        <v>462</v>
      </c>
      <c r="G160" s="146" t="s">
        <v>226</v>
      </c>
      <c r="H160" s="147">
        <v>4.056</v>
      </c>
      <c r="I160" s="148"/>
      <c r="J160" s="148">
        <f>ROUND(I160*H160,2)</f>
        <v>0</v>
      </c>
      <c r="K160" s="149"/>
      <c r="L160" s="31"/>
      <c r="M160" s="150" t="s">
        <v>1</v>
      </c>
      <c r="N160" s="151" t="s">
        <v>38</v>
      </c>
      <c r="O160" s="152">
        <v>0.629</v>
      </c>
      <c r="P160" s="152">
        <f>O160*H160</f>
        <v>2.5512239999999999</v>
      </c>
      <c r="Q160" s="152">
        <v>2.45329</v>
      </c>
      <c r="R160" s="152">
        <f>Q160*H160</f>
        <v>9.9505442399999993</v>
      </c>
      <c r="S160" s="152">
        <v>0</v>
      </c>
      <c r="T160" s="153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54" t="s">
        <v>139</v>
      </c>
      <c r="AT160" s="154" t="s">
        <v>135</v>
      </c>
      <c r="AU160" s="154" t="s">
        <v>83</v>
      </c>
      <c r="AY160" s="18" t="s">
        <v>133</v>
      </c>
      <c r="BE160" s="155">
        <f>IF(N160="základní",J160,0)</f>
        <v>0</v>
      </c>
      <c r="BF160" s="155">
        <f>IF(N160="snížená",J160,0)</f>
        <v>0</v>
      </c>
      <c r="BG160" s="155">
        <f>IF(N160="zákl. přenesená",J160,0)</f>
        <v>0</v>
      </c>
      <c r="BH160" s="155">
        <f>IF(N160="sníž. přenesená",J160,0)</f>
        <v>0</v>
      </c>
      <c r="BI160" s="155">
        <f>IF(N160="nulová",J160,0)</f>
        <v>0</v>
      </c>
      <c r="BJ160" s="18" t="s">
        <v>81</v>
      </c>
      <c r="BK160" s="155">
        <f>ROUND(I160*H160,2)</f>
        <v>0</v>
      </c>
      <c r="BL160" s="18" t="s">
        <v>139</v>
      </c>
      <c r="BM160" s="154" t="s">
        <v>463</v>
      </c>
    </row>
    <row r="161" spans="1:65" s="14" customFormat="1">
      <c r="B161" s="174"/>
      <c r="D161" s="157" t="s">
        <v>141</v>
      </c>
      <c r="E161" s="175" t="s">
        <v>1</v>
      </c>
      <c r="F161" s="176" t="s">
        <v>464</v>
      </c>
      <c r="H161" s="175" t="s">
        <v>1</v>
      </c>
      <c r="L161" s="174"/>
      <c r="M161" s="177"/>
      <c r="N161" s="178"/>
      <c r="O161" s="178"/>
      <c r="P161" s="178"/>
      <c r="Q161" s="178"/>
      <c r="R161" s="178"/>
      <c r="S161" s="178"/>
      <c r="T161" s="179"/>
      <c r="AT161" s="175" t="s">
        <v>141</v>
      </c>
      <c r="AU161" s="175" t="s">
        <v>83</v>
      </c>
      <c r="AV161" s="14" t="s">
        <v>81</v>
      </c>
      <c r="AW161" s="14" t="s">
        <v>29</v>
      </c>
      <c r="AX161" s="14" t="s">
        <v>73</v>
      </c>
      <c r="AY161" s="175" t="s">
        <v>133</v>
      </c>
    </row>
    <row r="162" spans="1:65" s="13" customFormat="1">
      <c r="B162" s="156"/>
      <c r="D162" s="157" t="s">
        <v>141</v>
      </c>
      <c r="E162" s="158" t="s">
        <v>1</v>
      </c>
      <c r="F162" s="159" t="s">
        <v>465</v>
      </c>
      <c r="H162" s="160">
        <v>4.056</v>
      </c>
      <c r="L162" s="156"/>
      <c r="M162" s="161"/>
      <c r="N162" s="162"/>
      <c r="O162" s="162"/>
      <c r="P162" s="162"/>
      <c r="Q162" s="162"/>
      <c r="R162" s="162"/>
      <c r="S162" s="162"/>
      <c r="T162" s="163"/>
      <c r="AT162" s="158" t="s">
        <v>141</v>
      </c>
      <c r="AU162" s="158" t="s">
        <v>83</v>
      </c>
      <c r="AV162" s="13" t="s">
        <v>83</v>
      </c>
      <c r="AW162" s="13" t="s">
        <v>29</v>
      </c>
      <c r="AX162" s="13" t="s">
        <v>81</v>
      </c>
      <c r="AY162" s="158" t="s">
        <v>133</v>
      </c>
    </row>
    <row r="163" spans="1:65" s="2" customFormat="1" ht="16.5" customHeight="1">
      <c r="A163" s="30"/>
      <c r="B163" s="142"/>
      <c r="C163" s="143" t="s">
        <v>223</v>
      </c>
      <c r="D163" s="143" t="s">
        <v>135</v>
      </c>
      <c r="E163" s="144" t="s">
        <v>466</v>
      </c>
      <c r="F163" s="145" t="s">
        <v>467</v>
      </c>
      <c r="G163" s="146" t="s">
        <v>216</v>
      </c>
      <c r="H163" s="147">
        <v>91.49</v>
      </c>
      <c r="I163" s="148"/>
      <c r="J163" s="148">
        <f>ROUND(I163*H163,2)</f>
        <v>0</v>
      </c>
      <c r="K163" s="149"/>
      <c r="L163" s="31"/>
      <c r="M163" s="150" t="s">
        <v>1</v>
      </c>
      <c r="N163" s="151" t="s">
        <v>38</v>
      </c>
      <c r="O163" s="152">
        <v>0.72099999999999997</v>
      </c>
      <c r="P163" s="152">
        <f>O163*H163</f>
        <v>65.964289999999991</v>
      </c>
      <c r="Q163" s="152">
        <v>4.5799999999999999E-3</v>
      </c>
      <c r="R163" s="152">
        <f>Q163*H163</f>
        <v>0.41902419999999996</v>
      </c>
      <c r="S163" s="152">
        <v>0</v>
      </c>
      <c r="T163" s="153">
        <f>S163*H163</f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54" t="s">
        <v>139</v>
      </c>
      <c r="AT163" s="154" t="s">
        <v>135</v>
      </c>
      <c r="AU163" s="154" t="s">
        <v>83</v>
      </c>
      <c r="AY163" s="18" t="s">
        <v>133</v>
      </c>
      <c r="BE163" s="155">
        <f>IF(N163="základní",J163,0)</f>
        <v>0</v>
      </c>
      <c r="BF163" s="155">
        <f>IF(N163="snížená",J163,0)</f>
        <v>0</v>
      </c>
      <c r="BG163" s="155">
        <f>IF(N163="zákl. přenesená",J163,0)</f>
        <v>0</v>
      </c>
      <c r="BH163" s="155">
        <f>IF(N163="sníž. přenesená",J163,0)</f>
        <v>0</v>
      </c>
      <c r="BI163" s="155">
        <f>IF(N163="nulová",J163,0)</f>
        <v>0</v>
      </c>
      <c r="BJ163" s="18" t="s">
        <v>81</v>
      </c>
      <c r="BK163" s="155">
        <f>ROUND(I163*H163,2)</f>
        <v>0</v>
      </c>
      <c r="BL163" s="18" t="s">
        <v>139</v>
      </c>
      <c r="BM163" s="154" t="s">
        <v>468</v>
      </c>
    </row>
    <row r="164" spans="1:65" s="13" customFormat="1">
      <c r="B164" s="156"/>
      <c r="D164" s="157" t="s">
        <v>141</v>
      </c>
      <c r="E164" s="158" t="s">
        <v>1</v>
      </c>
      <c r="F164" s="159" t="s">
        <v>469</v>
      </c>
      <c r="H164" s="160">
        <v>36.75</v>
      </c>
      <c r="L164" s="156"/>
      <c r="M164" s="161"/>
      <c r="N164" s="162"/>
      <c r="O164" s="162"/>
      <c r="P164" s="162"/>
      <c r="Q164" s="162"/>
      <c r="R164" s="162"/>
      <c r="S164" s="162"/>
      <c r="T164" s="163"/>
      <c r="AT164" s="158" t="s">
        <v>141</v>
      </c>
      <c r="AU164" s="158" t="s">
        <v>83</v>
      </c>
      <c r="AV164" s="13" t="s">
        <v>83</v>
      </c>
      <c r="AW164" s="13" t="s">
        <v>29</v>
      </c>
      <c r="AX164" s="13" t="s">
        <v>73</v>
      </c>
      <c r="AY164" s="158" t="s">
        <v>133</v>
      </c>
    </row>
    <row r="165" spans="1:65" s="13" customFormat="1">
      <c r="B165" s="156"/>
      <c r="D165" s="157" t="s">
        <v>141</v>
      </c>
      <c r="E165" s="158" t="s">
        <v>1</v>
      </c>
      <c r="F165" s="159" t="s">
        <v>470</v>
      </c>
      <c r="H165" s="160">
        <v>27</v>
      </c>
      <c r="L165" s="156"/>
      <c r="M165" s="161"/>
      <c r="N165" s="162"/>
      <c r="O165" s="162"/>
      <c r="P165" s="162"/>
      <c r="Q165" s="162"/>
      <c r="R165" s="162"/>
      <c r="S165" s="162"/>
      <c r="T165" s="163"/>
      <c r="AT165" s="158" t="s">
        <v>141</v>
      </c>
      <c r="AU165" s="158" t="s">
        <v>83</v>
      </c>
      <c r="AV165" s="13" t="s">
        <v>83</v>
      </c>
      <c r="AW165" s="13" t="s">
        <v>29</v>
      </c>
      <c r="AX165" s="13" t="s">
        <v>73</v>
      </c>
      <c r="AY165" s="158" t="s">
        <v>133</v>
      </c>
    </row>
    <row r="166" spans="1:65" s="13" customFormat="1">
      <c r="B166" s="156"/>
      <c r="D166" s="157" t="s">
        <v>141</v>
      </c>
      <c r="E166" s="158" t="s">
        <v>1</v>
      </c>
      <c r="F166" s="159" t="s">
        <v>471</v>
      </c>
      <c r="H166" s="160">
        <v>5.6</v>
      </c>
      <c r="L166" s="156"/>
      <c r="M166" s="161"/>
      <c r="N166" s="162"/>
      <c r="O166" s="162"/>
      <c r="P166" s="162"/>
      <c r="Q166" s="162"/>
      <c r="R166" s="162"/>
      <c r="S166" s="162"/>
      <c r="T166" s="163"/>
      <c r="AT166" s="158" t="s">
        <v>141</v>
      </c>
      <c r="AU166" s="158" t="s">
        <v>83</v>
      </c>
      <c r="AV166" s="13" t="s">
        <v>83</v>
      </c>
      <c r="AW166" s="13" t="s">
        <v>29</v>
      </c>
      <c r="AX166" s="13" t="s">
        <v>73</v>
      </c>
      <c r="AY166" s="158" t="s">
        <v>133</v>
      </c>
    </row>
    <row r="167" spans="1:65" s="13" customFormat="1">
      <c r="B167" s="156"/>
      <c r="D167" s="157" t="s">
        <v>141</v>
      </c>
      <c r="E167" s="158" t="s">
        <v>1</v>
      </c>
      <c r="F167" s="159" t="s">
        <v>472</v>
      </c>
      <c r="H167" s="160">
        <v>22.14</v>
      </c>
      <c r="L167" s="156"/>
      <c r="M167" s="161"/>
      <c r="N167" s="162"/>
      <c r="O167" s="162"/>
      <c r="P167" s="162"/>
      <c r="Q167" s="162"/>
      <c r="R167" s="162"/>
      <c r="S167" s="162"/>
      <c r="T167" s="163"/>
      <c r="AT167" s="158" t="s">
        <v>141</v>
      </c>
      <c r="AU167" s="158" t="s">
        <v>83</v>
      </c>
      <c r="AV167" s="13" t="s">
        <v>83</v>
      </c>
      <c r="AW167" s="13" t="s">
        <v>29</v>
      </c>
      <c r="AX167" s="13" t="s">
        <v>73</v>
      </c>
      <c r="AY167" s="158" t="s">
        <v>133</v>
      </c>
    </row>
    <row r="168" spans="1:65" s="15" customFormat="1">
      <c r="B168" s="180"/>
      <c r="D168" s="157" t="s">
        <v>141</v>
      </c>
      <c r="E168" s="181" t="s">
        <v>1</v>
      </c>
      <c r="F168" s="182" t="s">
        <v>192</v>
      </c>
      <c r="H168" s="183">
        <v>91.49</v>
      </c>
      <c r="L168" s="180"/>
      <c r="M168" s="184"/>
      <c r="N168" s="185"/>
      <c r="O168" s="185"/>
      <c r="P168" s="185"/>
      <c r="Q168" s="185"/>
      <c r="R168" s="185"/>
      <c r="S168" s="185"/>
      <c r="T168" s="186"/>
      <c r="AT168" s="181" t="s">
        <v>141</v>
      </c>
      <c r="AU168" s="181" t="s">
        <v>83</v>
      </c>
      <c r="AV168" s="15" t="s">
        <v>139</v>
      </c>
      <c r="AW168" s="15" t="s">
        <v>29</v>
      </c>
      <c r="AX168" s="15" t="s">
        <v>81</v>
      </c>
      <c r="AY168" s="181" t="s">
        <v>133</v>
      </c>
    </row>
    <row r="169" spans="1:65" s="2" customFormat="1" ht="21.75" customHeight="1">
      <c r="A169" s="30"/>
      <c r="B169" s="142"/>
      <c r="C169" s="143" t="s">
        <v>230</v>
      </c>
      <c r="D169" s="143" t="s">
        <v>135</v>
      </c>
      <c r="E169" s="144" t="s">
        <v>473</v>
      </c>
      <c r="F169" s="145" t="s">
        <v>474</v>
      </c>
      <c r="G169" s="146" t="s">
        <v>216</v>
      </c>
      <c r="H169" s="147">
        <v>91.49</v>
      </c>
      <c r="I169" s="148"/>
      <c r="J169" s="148">
        <f>ROUND(I169*H169,2)</f>
        <v>0</v>
      </c>
      <c r="K169" s="149"/>
      <c r="L169" s="31"/>
      <c r="M169" s="150" t="s">
        <v>1</v>
      </c>
      <c r="N169" s="151" t="s">
        <v>38</v>
      </c>
      <c r="O169" s="152">
        <v>0.28199999999999997</v>
      </c>
      <c r="P169" s="152">
        <f>O169*H169</f>
        <v>25.800179999999997</v>
      </c>
      <c r="Q169" s="152">
        <v>0</v>
      </c>
      <c r="R169" s="152">
        <f>Q169*H169</f>
        <v>0</v>
      </c>
      <c r="S169" s="152">
        <v>0</v>
      </c>
      <c r="T169" s="153">
        <f>S169*H169</f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54" t="s">
        <v>139</v>
      </c>
      <c r="AT169" s="154" t="s">
        <v>135</v>
      </c>
      <c r="AU169" s="154" t="s">
        <v>83</v>
      </c>
      <c r="AY169" s="18" t="s">
        <v>133</v>
      </c>
      <c r="BE169" s="155">
        <f>IF(N169="základní",J169,0)</f>
        <v>0</v>
      </c>
      <c r="BF169" s="155">
        <f>IF(N169="snížená",J169,0)</f>
        <v>0</v>
      </c>
      <c r="BG169" s="155">
        <f>IF(N169="zákl. přenesená",J169,0)</f>
        <v>0</v>
      </c>
      <c r="BH169" s="155">
        <f>IF(N169="sníž. přenesená",J169,0)</f>
        <v>0</v>
      </c>
      <c r="BI169" s="155">
        <f>IF(N169="nulová",J169,0)</f>
        <v>0</v>
      </c>
      <c r="BJ169" s="18" t="s">
        <v>81</v>
      </c>
      <c r="BK169" s="155">
        <f>ROUND(I169*H169,2)</f>
        <v>0</v>
      </c>
      <c r="BL169" s="18" t="s">
        <v>139</v>
      </c>
      <c r="BM169" s="154" t="s">
        <v>475</v>
      </c>
    </row>
    <row r="170" spans="1:65" s="2" customFormat="1" ht="16.5" customHeight="1">
      <c r="A170" s="30"/>
      <c r="B170" s="142"/>
      <c r="C170" s="143" t="s">
        <v>236</v>
      </c>
      <c r="D170" s="143" t="s">
        <v>135</v>
      </c>
      <c r="E170" s="144" t="s">
        <v>476</v>
      </c>
      <c r="F170" s="145" t="s">
        <v>477</v>
      </c>
      <c r="G170" s="146" t="s">
        <v>226</v>
      </c>
      <c r="H170" s="147">
        <v>51.2</v>
      </c>
      <c r="I170" s="148"/>
      <c r="J170" s="148">
        <f>ROUND(I170*H170,2)</f>
        <v>0</v>
      </c>
      <c r="K170" s="149"/>
      <c r="L170" s="31"/>
      <c r="M170" s="150" t="s">
        <v>1</v>
      </c>
      <c r="N170" s="151" t="s">
        <v>38</v>
      </c>
      <c r="O170" s="152">
        <v>0.53100000000000003</v>
      </c>
      <c r="P170" s="152">
        <f>O170*H170</f>
        <v>27.187200000000004</v>
      </c>
      <c r="Q170" s="152">
        <v>0.34661999999999998</v>
      </c>
      <c r="R170" s="152">
        <f>Q170*H170</f>
        <v>17.746943999999999</v>
      </c>
      <c r="S170" s="152">
        <v>0</v>
      </c>
      <c r="T170" s="153">
        <f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4" t="s">
        <v>139</v>
      </c>
      <c r="AT170" s="154" t="s">
        <v>135</v>
      </c>
      <c r="AU170" s="154" t="s">
        <v>83</v>
      </c>
      <c r="AY170" s="18" t="s">
        <v>133</v>
      </c>
      <c r="BE170" s="155">
        <f>IF(N170="základní",J170,0)</f>
        <v>0</v>
      </c>
      <c r="BF170" s="155">
        <f>IF(N170="snížená",J170,0)</f>
        <v>0</v>
      </c>
      <c r="BG170" s="155">
        <f>IF(N170="zákl. přenesená",J170,0)</f>
        <v>0</v>
      </c>
      <c r="BH170" s="155">
        <f>IF(N170="sníž. přenesená",J170,0)</f>
        <v>0</v>
      </c>
      <c r="BI170" s="155">
        <f>IF(N170="nulová",J170,0)</f>
        <v>0</v>
      </c>
      <c r="BJ170" s="18" t="s">
        <v>81</v>
      </c>
      <c r="BK170" s="155">
        <f>ROUND(I170*H170,2)</f>
        <v>0</v>
      </c>
      <c r="BL170" s="18" t="s">
        <v>139</v>
      </c>
      <c r="BM170" s="154" t="s">
        <v>478</v>
      </c>
    </row>
    <row r="171" spans="1:65" s="2" customFormat="1" ht="16.5" customHeight="1">
      <c r="A171" s="30"/>
      <c r="B171" s="142"/>
      <c r="C171" s="143" t="s">
        <v>240</v>
      </c>
      <c r="D171" s="143" t="s">
        <v>135</v>
      </c>
      <c r="E171" s="144" t="s">
        <v>479</v>
      </c>
      <c r="F171" s="145" t="s">
        <v>480</v>
      </c>
      <c r="G171" s="146" t="s">
        <v>226</v>
      </c>
      <c r="H171" s="147">
        <v>51.2</v>
      </c>
      <c r="I171" s="148"/>
      <c r="J171" s="148">
        <f>ROUND(I171*H171,2)</f>
        <v>0</v>
      </c>
      <c r="K171" s="149"/>
      <c r="L171" s="31"/>
      <c r="M171" s="150" t="s">
        <v>1</v>
      </c>
      <c r="N171" s="151" t="s">
        <v>38</v>
      </c>
      <c r="O171" s="152">
        <v>0.53100000000000003</v>
      </c>
      <c r="P171" s="152">
        <f>O171*H171</f>
        <v>27.187200000000004</v>
      </c>
      <c r="Q171" s="152">
        <v>0.34661999999999998</v>
      </c>
      <c r="R171" s="152">
        <f>Q171*H171</f>
        <v>17.746943999999999</v>
      </c>
      <c r="S171" s="152">
        <v>0</v>
      </c>
      <c r="T171" s="153">
        <f>S171*H171</f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4" t="s">
        <v>139</v>
      </c>
      <c r="AT171" s="154" t="s">
        <v>135</v>
      </c>
      <c r="AU171" s="154" t="s">
        <v>83</v>
      </c>
      <c r="AY171" s="18" t="s">
        <v>133</v>
      </c>
      <c r="BE171" s="155">
        <f>IF(N171="základní",J171,0)</f>
        <v>0</v>
      </c>
      <c r="BF171" s="155">
        <f>IF(N171="snížená",J171,0)</f>
        <v>0</v>
      </c>
      <c r="BG171" s="155">
        <f>IF(N171="zákl. přenesená",J171,0)</f>
        <v>0</v>
      </c>
      <c r="BH171" s="155">
        <f>IF(N171="sníž. přenesená",J171,0)</f>
        <v>0</v>
      </c>
      <c r="BI171" s="155">
        <f>IF(N171="nulová",J171,0)</f>
        <v>0</v>
      </c>
      <c r="BJ171" s="18" t="s">
        <v>81</v>
      </c>
      <c r="BK171" s="155">
        <f>ROUND(I171*H171,2)</f>
        <v>0</v>
      </c>
      <c r="BL171" s="18" t="s">
        <v>139</v>
      </c>
      <c r="BM171" s="154" t="s">
        <v>481</v>
      </c>
    </row>
    <row r="172" spans="1:65" s="2" customFormat="1" ht="24.2" customHeight="1">
      <c r="A172" s="30"/>
      <c r="B172" s="142"/>
      <c r="C172" s="143" t="s">
        <v>7</v>
      </c>
      <c r="D172" s="143" t="s">
        <v>135</v>
      </c>
      <c r="E172" s="144" t="s">
        <v>482</v>
      </c>
      <c r="F172" s="145" t="s">
        <v>483</v>
      </c>
      <c r="G172" s="146" t="s">
        <v>226</v>
      </c>
      <c r="H172" s="147">
        <v>51.2</v>
      </c>
      <c r="I172" s="148"/>
      <c r="J172" s="148">
        <f>ROUND(I172*H172,2)</f>
        <v>0</v>
      </c>
      <c r="K172" s="149"/>
      <c r="L172" s="31"/>
      <c r="M172" s="150" t="s">
        <v>1</v>
      </c>
      <c r="N172" s="151" t="s">
        <v>38</v>
      </c>
      <c r="O172" s="152">
        <v>7.8220000000000001</v>
      </c>
      <c r="P172" s="152">
        <f>O172*H172</f>
        <v>400.4864</v>
      </c>
      <c r="Q172" s="152">
        <v>2.45329</v>
      </c>
      <c r="R172" s="152">
        <f>Q172*H172</f>
        <v>125.60844800000001</v>
      </c>
      <c r="S172" s="152">
        <v>0</v>
      </c>
      <c r="T172" s="153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4" t="s">
        <v>139</v>
      </c>
      <c r="AT172" s="154" t="s">
        <v>135</v>
      </c>
      <c r="AU172" s="154" t="s">
        <v>83</v>
      </c>
      <c r="AY172" s="18" t="s">
        <v>133</v>
      </c>
      <c r="BE172" s="155">
        <f>IF(N172="základní",J172,0)</f>
        <v>0</v>
      </c>
      <c r="BF172" s="155">
        <f>IF(N172="snížená",J172,0)</f>
        <v>0</v>
      </c>
      <c r="BG172" s="155">
        <f>IF(N172="zákl. přenesená",J172,0)</f>
        <v>0</v>
      </c>
      <c r="BH172" s="155">
        <f>IF(N172="sníž. přenesená",J172,0)</f>
        <v>0</v>
      </c>
      <c r="BI172" s="155">
        <f>IF(N172="nulová",J172,0)</f>
        <v>0</v>
      </c>
      <c r="BJ172" s="18" t="s">
        <v>81</v>
      </c>
      <c r="BK172" s="155">
        <f>ROUND(I172*H172,2)</f>
        <v>0</v>
      </c>
      <c r="BL172" s="18" t="s">
        <v>139</v>
      </c>
      <c r="BM172" s="154" t="s">
        <v>484</v>
      </c>
    </row>
    <row r="173" spans="1:65" s="14" customFormat="1">
      <c r="B173" s="174"/>
      <c r="D173" s="157" t="s">
        <v>141</v>
      </c>
      <c r="E173" s="175" t="s">
        <v>1</v>
      </c>
      <c r="F173" s="176" t="s">
        <v>485</v>
      </c>
      <c r="H173" s="175" t="s">
        <v>1</v>
      </c>
      <c r="L173" s="174"/>
      <c r="M173" s="177"/>
      <c r="N173" s="178"/>
      <c r="O173" s="178"/>
      <c r="P173" s="178"/>
      <c r="Q173" s="178"/>
      <c r="R173" s="178"/>
      <c r="S173" s="178"/>
      <c r="T173" s="179"/>
      <c r="AT173" s="175" t="s">
        <v>141</v>
      </c>
      <c r="AU173" s="175" t="s">
        <v>83</v>
      </c>
      <c r="AV173" s="14" t="s">
        <v>81</v>
      </c>
      <c r="AW173" s="14" t="s">
        <v>29</v>
      </c>
      <c r="AX173" s="14" t="s">
        <v>73</v>
      </c>
      <c r="AY173" s="175" t="s">
        <v>133</v>
      </c>
    </row>
    <row r="174" spans="1:65" s="13" customFormat="1">
      <c r="B174" s="156"/>
      <c r="D174" s="157" t="s">
        <v>141</v>
      </c>
      <c r="E174" s="158" t="s">
        <v>1</v>
      </c>
      <c r="F174" s="159" t="s">
        <v>486</v>
      </c>
      <c r="H174" s="160">
        <v>51.2</v>
      </c>
      <c r="L174" s="156"/>
      <c r="M174" s="161"/>
      <c r="N174" s="162"/>
      <c r="O174" s="162"/>
      <c r="P174" s="162"/>
      <c r="Q174" s="162"/>
      <c r="R174" s="162"/>
      <c r="S174" s="162"/>
      <c r="T174" s="163"/>
      <c r="AT174" s="158" t="s">
        <v>141</v>
      </c>
      <c r="AU174" s="158" t="s">
        <v>83</v>
      </c>
      <c r="AV174" s="13" t="s">
        <v>83</v>
      </c>
      <c r="AW174" s="13" t="s">
        <v>29</v>
      </c>
      <c r="AX174" s="13" t="s">
        <v>81</v>
      </c>
      <c r="AY174" s="158" t="s">
        <v>133</v>
      </c>
    </row>
    <row r="175" spans="1:65" s="12" customFormat="1" ht="22.9" customHeight="1">
      <c r="B175" s="130"/>
      <c r="D175" s="131" t="s">
        <v>72</v>
      </c>
      <c r="E175" s="140" t="s">
        <v>180</v>
      </c>
      <c r="F175" s="140" t="s">
        <v>280</v>
      </c>
      <c r="J175" s="141">
        <f>BK175</f>
        <v>0</v>
      </c>
      <c r="L175" s="130"/>
      <c r="M175" s="134"/>
      <c r="N175" s="135"/>
      <c r="O175" s="135"/>
      <c r="P175" s="136">
        <f>SUM(P176:P193)</f>
        <v>235.10214800000003</v>
      </c>
      <c r="Q175" s="135"/>
      <c r="R175" s="136">
        <f>SUM(R176:R193)</f>
        <v>1.5522103199999999</v>
      </c>
      <c r="S175" s="135"/>
      <c r="T175" s="137">
        <f>SUM(T176:T193)</f>
        <v>0.74304000000000003</v>
      </c>
      <c r="AR175" s="131" t="s">
        <v>81</v>
      </c>
      <c r="AT175" s="138" t="s">
        <v>72</v>
      </c>
      <c r="AU175" s="138" t="s">
        <v>81</v>
      </c>
      <c r="AY175" s="131" t="s">
        <v>133</v>
      </c>
      <c r="BK175" s="139">
        <f>SUM(BK176:BK193)</f>
        <v>0</v>
      </c>
    </row>
    <row r="176" spans="1:65" s="2" customFormat="1" ht="33" customHeight="1">
      <c r="A176" s="30"/>
      <c r="B176" s="142"/>
      <c r="C176" s="143" t="s">
        <v>251</v>
      </c>
      <c r="D176" s="143" t="s">
        <v>135</v>
      </c>
      <c r="E176" s="144" t="s">
        <v>487</v>
      </c>
      <c r="F176" s="145" t="s">
        <v>488</v>
      </c>
      <c r="G176" s="146" t="s">
        <v>138</v>
      </c>
      <c r="H176" s="147">
        <v>20</v>
      </c>
      <c r="I176" s="148"/>
      <c r="J176" s="148">
        <f>ROUND(I176*H176,2)</f>
        <v>0</v>
      </c>
      <c r="K176" s="149"/>
      <c r="L176" s="31"/>
      <c r="M176" s="150" t="s">
        <v>1</v>
      </c>
      <c r="N176" s="151" t="s">
        <v>38</v>
      </c>
      <c r="O176" s="152">
        <v>0.27</v>
      </c>
      <c r="P176" s="152">
        <f>O176*H176</f>
        <v>5.4</v>
      </c>
      <c r="Q176" s="152">
        <v>1.3699999999999999E-3</v>
      </c>
      <c r="R176" s="152">
        <f>Q176*H176</f>
        <v>2.7399999999999997E-2</v>
      </c>
      <c r="S176" s="152">
        <v>0</v>
      </c>
      <c r="T176" s="153">
        <f>S176*H176</f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54" t="s">
        <v>139</v>
      </c>
      <c r="AT176" s="154" t="s">
        <v>135</v>
      </c>
      <c r="AU176" s="154" t="s">
        <v>83</v>
      </c>
      <c r="AY176" s="18" t="s">
        <v>133</v>
      </c>
      <c r="BE176" s="155">
        <f>IF(N176="základní",J176,0)</f>
        <v>0</v>
      </c>
      <c r="BF176" s="155">
        <f>IF(N176="snížená",J176,0)</f>
        <v>0</v>
      </c>
      <c r="BG176" s="155">
        <f>IF(N176="zákl. přenesená",J176,0)</f>
        <v>0</v>
      </c>
      <c r="BH176" s="155">
        <f>IF(N176="sníž. přenesená",J176,0)</f>
        <v>0</v>
      </c>
      <c r="BI176" s="155">
        <f>IF(N176="nulová",J176,0)</f>
        <v>0</v>
      </c>
      <c r="BJ176" s="18" t="s">
        <v>81</v>
      </c>
      <c r="BK176" s="155">
        <f>ROUND(I176*H176,2)</f>
        <v>0</v>
      </c>
      <c r="BL176" s="18" t="s">
        <v>139</v>
      </c>
      <c r="BM176" s="154" t="s">
        <v>489</v>
      </c>
    </row>
    <row r="177" spans="1:65" s="13" customFormat="1">
      <c r="B177" s="156"/>
      <c r="D177" s="157" t="s">
        <v>141</v>
      </c>
      <c r="E177" s="158" t="s">
        <v>1</v>
      </c>
      <c r="F177" s="159" t="s">
        <v>490</v>
      </c>
      <c r="H177" s="160">
        <v>18.72</v>
      </c>
      <c r="L177" s="156"/>
      <c r="M177" s="161"/>
      <c r="N177" s="162"/>
      <c r="O177" s="162"/>
      <c r="P177" s="162"/>
      <c r="Q177" s="162"/>
      <c r="R177" s="162"/>
      <c r="S177" s="162"/>
      <c r="T177" s="163"/>
      <c r="AT177" s="158" t="s">
        <v>141</v>
      </c>
      <c r="AU177" s="158" t="s">
        <v>83</v>
      </c>
      <c r="AV177" s="13" t="s">
        <v>83</v>
      </c>
      <c r="AW177" s="13" t="s">
        <v>29</v>
      </c>
      <c r="AX177" s="13" t="s">
        <v>73</v>
      </c>
      <c r="AY177" s="158" t="s">
        <v>133</v>
      </c>
    </row>
    <row r="178" spans="1:65" s="13" customFormat="1">
      <c r="B178" s="156"/>
      <c r="D178" s="157" t="s">
        <v>141</v>
      </c>
      <c r="E178" s="158" t="s">
        <v>1</v>
      </c>
      <c r="F178" s="159" t="s">
        <v>491</v>
      </c>
      <c r="H178" s="160">
        <v>20</v>
      </c>
      <c r="L178" s="156"/>
      <c r="M178" s="161"/>
      <c r="N178" s="162"/>
      <c r="O178" s="162"/>
      <c r="P178" s="162"/>
      <c r="Q178" s="162"/>
      <c r="R178" s="162"/>
      <c r="S178" s="162"/>
      <c r="T178" s="163"/>
      <c r="AT178" s="158" t="s">
        <v>141</v>
      </c>
      <c r="AU178" s="158" t="s">
        <v>83</v>
      </c>
      <c r="AV178" s="13" t="s">
        <v>83</v>
      </c>
      <c r="AW178" s="13" t="s">
        <v>29</v>
      </c>
      <c r="AX178" s="13" t="s">
        <v>81</v>
      </c>
      <c r="AY178" s="158" t="s">
        <v>133</v>
      </c>
    </row>
    <row r="179" spans="1:65" s="2" customFormat="1" ht="16.5" customHeight="1">
      <c r="A179" s="30"/>
      <c r="B179" s="142"/>
      <c r="C179" s="143" t="s">
        <v>255</v>
      </c>
      <c r="D179" s="143" t="s">
        <v>135</v>
      </c>
      <c r="E179" s="144" t="s">
        <v>492</v>
      </c>
      <c r="F179" s="145" t="s">
        <v>493</v>
      </c>
      <c r="G179" s="146" t="s">
        <v>169</v>
      </c>
      <c r="H179" s="147">
        <v>165</v>
      </c>
      <c r="I179" s="148"/>
      <c r="J179" s="148">
        <f>ROUND(I179*H179,2)</f>
        <v>0</v>
      </c>
      <c r="K179" s="149"/>
      <c r="L179" s="31"/>
      <c r="M179" s="150" t="s">
        <v>1</v>
      </c>
      <c r="N179" s="151" t="s">
        <v>38</v>
      </c>
      <c r="O179" s="152">
        <v>0.47899999999999998</v>
      </c>
      <c r="P179" s="152">
        <f>O179*H179</f>
        <v>79.034999999999997</v>
      </c>
      <c r="Q179" s="152">
        <v>5.3800000000000002E-3</v>
      </c>
      <c r="R179" s="152">
        <f>Q179*H179</f>
        <v>0.88770000000000004</v>
      </c>
      <c r="S179" s="152">
        <v>0</v>
      </c>
      <c r="T179" s="153">
        <f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4" t="s">
        <v>139</v>
      </c>
      <c r="AT179" s="154" t="s">
        <v>135</v>
      </c>
      <c r="AU179" s="154" t="s">
        <v>83</v>
      </c>
      <c r="AY179" s="18" t="s">
        <v>133</v>
      </c>
      <c r="BE179" s="155">
        <f>IF(N179="základní",J179,0)</f>
        <v>0</v>
      </c>
      <c r="BF179" s="155">
        <f>IF(N179="snížená",J179,0)</f>
        <v>0</v>
      </c>
      <c r="BG179" s="155">
        <f>IF(N179="zákl. přenesená",J179,0)</f>
        <v>0</v>
      </c>
      <c r="BH179" s="155">
        <f>IF(N179="sníž. přenesená",J179,0)</f>
        <v>0</v>
      </c>
      <c r="BI179" s="155">
        <f>IF(N179="nulová",J179,0)</f>
        <v>0</v>
      </c>
      <c r="BJ179" s="18" t="s">
        <v>81</v>
      </c>
      <c r="BK179" s="155">
        <f>ROUND(I179*H179,2)</f>
        <v>0</v>
      </c>
      <c r="BL179" s="18" t="s">
        <v>139</v>
      </c>
      <c r="BM179" s="154" t="s">
        <v>494</v>
      </c>
    </row>
    <row r="180" spans="1:65" s="13" customFormat="1">
      <c r="B180" s="156"/>
      <c r="D180" s="157" t="s">
        <v>141</v>
      </c>
      <c r="E180" s="158" t="s">
        <v>1</v>
      </c>
      <c r="F180" s="159" t="s">
        <v>495</v>
      </c>
      <c r="H180" s="160">
        <v>165</v>
      </c>
      <c r="L180" s="156"/>
      <c r="M180" s="161"/>
      <c r="N180" s="162"/>
      <c r="O180" s="162"/>
      <c r="P180" s="162"/>
      <c r="Q180" s="162"/>
      <c r="R180" s="162"/>
      <c r="S180" s="162"/>
      <c r="T180" s="163"/>
      <c r="AT180" s="158" t="s">
        <v>141</v>
      </c>
      <c r="AU180" s="158" t="s">
        <v>83</v>
      </c>
      <c r="AV180" s="13" t="s">
        <v>83</v>
      </c>
      <c r="AW180" s="13" t="s">
        <v>29</v>
      </c>
      <c r="AX180" s="13" t="s">
        <v>81</v>
      </c>
      <c r="AY180" s="158" t="s">
        <v>133</v>
      </c>
    </row>
    <row r="181" spans="1:65" s="2" customFormat="1" ht="24.2" customHeight="1">
      <c r="A181" s="30"/>
      <c r="B181" s="142"/>
      <c r="C181" s="143" t="s">
        <v>262</v>
      </c>
      <c r="D181" s="143" t="s">
        <v>135</v>
      </c>
      <c r="E181" s="144" t="s">
        <v>496</v>
      </c>
      <c r="F181" s="145" t="s">
        <v>497</v>
      </c>
      <c r="G181" s="146" t="s">
        <v>138</v>
      </c>
      <c r="H181" s="147">
        <v>23.4</v>
      </c>
      <c r="I181" s="148"/>
      <c r="J181" s="148">
        <f>ROUND(I181*H181,2)</f>
        <v>0</v>
      </c>
      <c r="K181" s="149"/>
      <c r="L181" s="31"/>
      <c r="M181" s="150" t="s">
        <v>1</v>
      </c>
      <c r="N181" s="151" t="s">
        <v>38</v>
      </c>
      <c r="O181" s="152">
        <v>2.2999999999999998</v>
      </c>
      <c r="P181" s="152">
        <f>O181*H181</f>
        <v>53.819999999999993</v>
      </c>
      <c r="Q181" s="152">
        <v>4.2999999999999999E-4</v>
      </c>
      <c r="R181" s="152">
        <f>Q181*H181</f>
        <v>1.0062E-2</v>
      </c>
      <c r="S181" s="152">
        <v>0</v>
      </c>
      <c r="T181" s="153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4" t="s">
        <v>139</v>
      </c>
      <c r="AT181" s="154" t="s">
        <v>135</v>
      </c>
      <c r="AU181" s="154" t="s">
        <v>83</v>
      </c>
      <c r="AY181" s="18" t="s">
        <v>133</v>
      </c>
      <c r="BE181" s="155">
        <f>IF(N181="základní",J181,0)</f>
        <v>0</v>
      </c>
      <c r="BF181" s="155">
        <f>IF(N181="snížená",J181,0)</f>
        <v>0</v>
      </c>
      <c r="BG181" s="155">
        <f>IF(N181="zákl. přenesená",J181,0)</f>
        <v>0</v>
      </c>
      <c r="BH181" s="155">
        <f>IF(N181="sníž. přenesená",J181,0)</f>
        <v>0</v>
      </c>
      <c r="BI181" s="155">
        <f>IF(N181="nulová",J181,0)</f>
        <v>0</v>
      </c>
      <c r="BJ181" s="18" t="s">
        <v>81</v>
      </c>
      <c r="BK181" s="155">
        <f>ROUND(I181*H181,2)</f>
        <v>0</v>
      </c>
      <c r="BL181" s="18" t="s">
        <v>139</v>
      </c>
      <c r="BM181" s="154" t="s">
        <v>498</v>
      </c>
    </row>
    <row r="182" spans="1:65" s="13" customFormat="1">
      <c r="B182" s="156"/>
      <c r="D182" s="157" t="s">
        <v>141</v>
      </c>
      <c r="E182" s="158" t="s">
        <v>1</v>
      </c>
      <c r="F182" s="159" t="s">
        <v>499</v>
      </c>
      <c r="H182" s="160">
        <v>23.4</v>
      </c>
      <c r="L182" s="156"/>
      <c r="M182" s="161"/>
      <c r="N182" s="162"/>
      <c r="O182" s="162"/>
      <c r="P182" s="162"/>
      <c r="Q182" s="162"/>
      <c r="R182" s="162"/>
      <c r="S182" s="162"/>
      <c r="T182" s="163"/>
      <c r="AT182" s="158" t="s">
        <v>141</v>
      </c>
      <c r="AU182" s="158" t="s">
        <v>83</v>
      </c>
      <c r="AV182" s="13" t="s">
        <v>83</v>
      </c>
      <c r="AW182" s="13" t="s">
        <v>29</v>
      </c>
      <c r="AX182" s="13" t="s">
        <v>81</v>
      </c>
      <c r="AY182" s="158" t="s">
        <v>133</v>
      </c>
    </row>
    <row r="183" spans="1:65" s="2" customFormat="1" ht="24.2" customHeight="1">
      <c r="A183" s="30"/>
      <c r="B183" s="142"/>
      <c r="C183" s="143" t="s">
        <v>267</v>
      </c>
      <c r="D183" s="143" t="s">
        <v>135</v>
      </c>
      <c r="E183" s="144" t="s">
        <v>500</v>
      </c>
      <c r="F183" s="145" t="s">
        <v>501</v>
      </c>
      <c r="G183" s="146" t="s">
        <v>216</v>
      </c>
      <c r="H183" s="147">
        <v>55.04</v>
      </c>
      <c r="I183" s="148"/>
      <c r="J183" s="148">
        <f>ROUND(I183*H183,2)</f>
        <v>0</v>
      </c>
      <c r="K183" s="149"/>
      <c r="L183" s="31"/>
      <c r="M183" s="150" t="s">
        <v>1</v>
      </c>
      <c r="N183" s="151" t="s">
        <v>38</v>
      </c>
      <c r="O183" s="152">
        <v>0.60599999999999998</v>
      </c>
      <c r="P183" s="152">
        <f>O183*H183</f>
        <v>33.354239999999997</v>
      </c>
      <c r="Q183" s="152">
        <v>0</v>
      </c>
      <c r="R183" s="152">
        <f>Q183*H183</f>
        <v>0</v>
      </c>
      <c r="S183" s="152">
        <v>1.35E-2</v>
      </c>
      <c r="T183" s="153">
        <f>S183*H183</f>
        <v>0.74304000000000003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54" t="s">
        <v>139</v>
      </c>
      <c r="AT183" s="154" t="s">
        <v>135</v>
      </c>
      <c r="AU183" s="154" t="s">
        <v>83</v>
      </c>
      <c r="AY183" s="18" t="s">
        <v>133</v>
      </c>
      <c r="BE183" s="155">
        <f>IF(N183="základní",J183,0)</f>
        <v>0</v>
      </c>
      <c r="BF183" s="155">
        <f>IF(N183="snížená",J183,0)</f>
        <v>0</v>
      </c>
      <c r="BG183" s="155">
        <f>IF(N183="zákl. přenesená",J183,0)</f>
        <v>0</v>
      </c>
      <c r="BH183" s="155">
        <f>IF(N183="sníž. přenesená",J183,0)</f>
        <v>0</v>
      </c>
      <c r="BI183" s="155">
        <f>IF(N183="nulová",J183,0)</f>
        <v>0</v>
      </c>
      <c r="BJ183" s="18" t="s">
        <v>81</v>
      </c>
      <c r="BK183" s="155">
        <f>ROUND(I183*H183,2)</f>
        <v>0</v>
      </c>
      <c r="BL183" s="18" t="s">
        <v>139</v>
      </c>
      <c r="BM183" s="154" t="s">
        <v>502</v>
      </c>
    </row>
    <row r="184" spans="1:65" s="2" customFormat="1" ht="24.2" customHeight="1">
      <c r="A184" s="30"/>
      <c r="B184" s="142"/>
      <c r="C184" s="143" t="s">
        <v>273</v>
      </c>
      <c r="D184" s="143" t="s">
        <v>135</v>
      </c>
      <c r="E184" s="144" t="s">
        <v>503</v>
      </c>
      <c r="F184" s="145" t="s">
        <v>504</v>
      </c>
      <c r="G184" s="146" t="s">
        <v>216</v>
      </c>
      <c r="H184" s="147">
        <v>55.04</v>
      </c>
      <c r="I184" s="148"/>
      <c r="J184" s="148">
        <f>ROUND(I184*H184,2)</f>
        <v>0</v>
      </c>
      <c r="K184" s="149"/>
      <c r="L184" s="31"/>
      <c r="M184" s="150" t="s">
        <v>1</v>
      </c>
      <c r="N184" s="151" t="s">
        <v>38</v>
      </c>
      <c r="O184" s="152">
        <v>0.374</v>
      </c>
      <c r="P184" s="152">
        <f>O184*H184</f>
        <v>20.584959999999999</v>
      </c>
      <c r="Q184" s="152">
        <v>0</v>
      </c>
      <c r="R184" s="152">
        <f>Q184*H184</f>
        <v>0</v>
      </c>
      <c r="S184" s="152">
        <v>0</v>
      </c>
      <c r="T184" s="153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54" t="s">
        <v>139</v>
      </c>
      <c r="AT184" s="154" t="s">
        <v>135</v>
      </c>
      <c r="AU184" s="154" t="s">
        <v>83</v>
      </c>
      <c r="AY184" s="18" t="s">
        <v>133</v>
      </c>
      <c r="BE184" s="155">
        <f>IF(N184="základní",J184,0)</f>
        <v>0</v>
      </c>
      <c r="BF184" s="155">
        <f>IF(N184="snížená",J184,0)</f>
        <v>0</v>
      </c>
      <c r="BG184" s="155">
        <f>IF(N184="zákl. přenesená",J184,0)</f>
        <v>0</v>
      </c>
      <c r="BH184" s="155">
        <f>IF(N184="sníž. přenesená",J184,0)</f>
        <v>0</v>
      </c>
      <c r="BI184" s="155">
        <f>IF(N184="nulová",J184,0)</f>
        <v>0</v>
      </c>
      <c r="BJ184" s="18" t="s">
        <v>81</v>
      </c>
      <c r="BK184" s="155">
        <f>ROUND(I184*H184,2)</f>
        <v>0</v>
      </c>
      <c r="BL184" s="18" t="s">
        <v>139</v>
      </c>
      <c r="BM184" s="154" t="s">
        <v>505</v>
      </c>
    </row>
    <row r="185" spans="1:65" s="2" customFormat="1" ht="24.2" customHeight="1">
      <c r="A185" s="30"/>
      <c r="B185" s="142"/>
      <c r="C185" s="143" t="s">
        <v>281</v>
      </c>
      <c r="D185" s="143" t="s">
        <v>135</v>
      </c>
      <c r="E185" s="144" t="s">
        <v>506</v>
      </c>
      <c r="F185" s="145" t="s">
        <v>507</v>
      </c>
      <c r="G185" s="146" t="s">
        <v>216</v>
      </c>
      <c r="H185" s="147">
        <v>55.04</v>
      </c>
      <c r="I185" s="148"/>
      <c r="J185" s="148">
        <f>ROUND(I185*H185,2)</f>
        <v>0</v>
      </c>
      <c r="K185" s="149"/>
      <c r="L185" s="31"/>
      <c r="M185" s="150" t="s">
        <v>1</v>
      </c>
      <c r="N185" s="151" t="s">
        <v>38</v>
      </c>
      <c r="O185" s="152">
        <v>7.4999999999999997E-2</v>
      </c>
      <c r="P185" s="152">
        <f>O185*H185</f>
        <v>4.1280000000000001</v>
      </c>
      <c r="Q185" s="152">
        <v>0</v>
      </c>
      <c r="R185" s="152">
        <f>Q185*H185</f>
        <v>0</v>
      </c>
      <c r="S185" s="152">
        <v>0</v>
      </c>
      <c r="T185" s="153">
        <f>S185*H185</f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54" t="s">
        <v>139</v>
      </c>
      <c r="AT185" s="154" t="s">
        <v>135</v>
      </c>
      <c r="AU185" s="154" t="s">
        <v>83</v>
      </c>
      <c r="AY185" s="18" t="s">
        <v>133</v>
      </c>
      <c r="BE185" s="155">
        <f>IF(N185="základní",J185,0)</f>
        <v>0</v>
      </c>
      <c r="BF185" s="155">
        <f>IF(N185="snížená",J185,0)</f>
        <v>0</v>
      </c>
      <c r="BG185" s="155">
        <f>IF(N185="zákl. přenesená",J185,0)</f>
        <v>0</v>
      </c>
      <c r="BH185" s="155">
        <f>IF(N185="sníž. přenesená",J185,0)</f>
        <v>0</v>
      </c>
      <c r="BI185" s="155">
        <f>IF(N185="nulová",J185,0)</f>
        <v>0</v>
      </c>
      <c r="BJ185" s="18" t="s">
        <v>81</v>
      </c>
      <c r="BK185" s="155">
        <f>ROUND(I185*H185,2)</f>
        <v>0</v>
      </c>
      <c r="BL185" s="18" t="s">
        <v>139</v>
      </c>
      <c r="BM185" s="154" t="s">
        <v>508</v>
      </c>
    </row>
    <row r="186" spans="1:65" s="2" customFormat="1" ht="33" customHeight="1">
      <c r="A186" s="30"/>
      <c r="B186" s="142"/>
      <c r="C186" s="143" t="s">
        <v>287</v>
      </c>
      <c r="D186" s="143" t="s">
        <v>135</v>
      </c>
      <c r="E186" s="144" t="s">
        <v>509</v>
      </c>
      <c r="F186" s="145" t="s">
        <v>510</v>
      </c>
      <c r="G186" s="146" t="s">
        <v>216</v>
      </c>
      <c r="H186" s="147">
        <v>55.04</v>
      </c>
      <c r="I186" s="148"/>
      <c r="J186" s="148">
        <f>ROUND(I186*H186,2)</f>
        <v>0</v>
      </c>
      <c r="K186" s="149"/>
      <c r="L186" s="31"/>
      <c r="M186" s="150" t="s">
        <v>1</v>
      </c>
      <c r="N186" s="151" t="s">
        <v>38</v>
      </c>
      <c r="O186" s="152">
        <v>0.47899999999999998</v>
      </c>
      <c r="P186" s="152">
        <f>O186*H186</f>
        <v>26.364159999999998</v>
      </c>
      <c r="Q186" s="152">
        <v>5.3800000000000002E-3</v>
      </c>
      <c r="R186" s="152">
        <f>Q186*H186</f>
        <v>0.29611520000000002</v>
      </c>
      <c r="S186" s="152">
        <v>0</v>
      </c>
      <c r="T186" s="153">
        <f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54" t="s">
        <v>139</v>
      </c>
      <c r="AT186" s="154" t="s">
        <v>135</v>
      </c>
      <c r="AU186" s="154" t="s">
        <v>83</v>
      </c>
      <c r="AY186" s="18" t="s">
        <v>133</v>
      </c>
      <c r="BE186" s="155">
        <f>IF(N186="základní",J186,0)</f>
        <v>0</v>
      </c>
      <c r="BF186" s="155">
        <f>IF(N186="snížená",J186,0)</f>
        <v>0</v>
      </c>
      <c r="BG186" s="155">
        <f>IF(N186="zákl. přenesená",J186,0)</f>
        <v>0</v>
      </c>
      <c r="BH186" s="155">
        <f>IF(N186="sníž. přenesená",J186,0)</f>
        <v>0</v>
      </c>
      <c r="BI186" s="155">
        <f>IF(N186="nulová",J186,0)</f>
        <v>0</v>
      </c>
      <c r="BJ186" s="18" t="s">
        <v>81</v>
      </c>
      <c r="BK186" s="155">
        <f>ROUND(I186*H186,2)</f>
        <v>0</v>
      </c>
      <c r="BL186" s="18" t="s">
        <v>139</v>
      </c>
      <c r="BM186" s="154" t="s">
        <v>511</v>
      </c>
    </row>
    <row r="187" spans="1:65" s="13" customFormat="1">
      <c r="B187" s="156"/>
      <c r="D187" s="157" t="s">
        <v>141</v>
      </c>
      <c r="E187" s="158" t="s">
        <v>1</v>
      </c>
      <c r="F187" s="159" t="s">
        <v>512</v>
      </c>
      <c r="H187" s="160">
        <v>55.04</v>
      </c>
      <c r="L187" s="156"/>
      <c r="M187" s="161"/>
      <c r="N187" s="162"/>
      <c r="O187" s="162"/>
      <c r="P187" s="162"/>
      <c r="Q187" s="162"/>
      <c r="R187" s="162"/>
      <c r="S187" s="162"/>
      <c r="T187" s="163"/>
      <c r="AT187" s="158" t="s">
        <v>141</v>
      </c>
      <c r="AU187" s="158" t="s">
        <v>83</v>
      </c>
      <c r="AV187" s="13" t="s">
        <v>83</v>
      </c>
      <c r="AW187" s="13" t="s">
        <v>29</v>
      </c>
      <c r="AX187" s="13" t="s">
        <v>81</v>
      </c>
      <c r="AY187" s="158" t="s">
        <v>133</v>
      </c>
    </row>
    <row r="188" spans="1:65" s="2" customFormat="1" ht="33" customHeight="1">
      <c r="A188" s="30"/>
      <c r="B188" s="142"/>
      <c r="C188" s="143" t="s">
        <v>291</v>
      </c>
      <c r="D188" s="143" t="s">
        <v>135</v>
      </c>
      <c r="E188" s="144" t="s">
        <v>513</v>
      </c>
      <c r="F188" s="145" t="s">
        <v>514</v>
      </c>
      <c r="G188" s="146" t="s">
        <v>216</v>
      </c>
      <c r="H188" s="147">
        <v>13.52</v>
      </c>
      <c r="I188" s="148"/>
      <c r="J188" s="148">
        <f>ROUND(I188*H188,2)</f>
        <v>0</v>
      </c>
      <c r="K188" s="149"/>
      <c r="L188" s="31"/>
      <c r="M188" s="150" t="s">
        <v>1</v>
      </c>
      <c r="N188" s="151" t="s">
        <v>38</v>
      </c>
      <c r="O188" s="152">
        <v>0.77700000000000002</v>
      </c>
      <c r="P188" s="152">
        <f>O188*H188</f>
        <v>10.505039999999999</v>
      </c>
      <c r="Q188" s="152">
        <v>1.9109999999999999E-2</v>
      </c>
      <c r="R188" s="152">
        <f>Q188*H188</f>
        <v>0.25836719999999996</v>
      </c>
      <c r="S188" s="152">
        <v>0</v>
      </c>
      <c r="T188" s="153">
        <f>S188*H188</f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54" t="s">
        <v>139</v>
      </c>
      <c r="AT188" s="154" t="s">
        <v>135</v>
      </c>
      <c r="AU188" s="154" t="s">
        <v>83</v>
      </c>
      <c r="AY188" s="18" t="s">
        <v>133</v>
      </c>
      <c r="BE188" s="155">
        <f>IF(N188="základní",J188,0)</f>
        <v>0</v>
      </c>
      <c r="BF188" s="155">
        <f>IF(N188="snížená",J188,0)</f>
        <v>0</v>
      </c>
      <c r="BG188" s="155">
        <f>IF(N188="zákl. přenesená",J188,0)</f>
        <v>0</v>
      </c>
      <c r="BH188" s="155">
        <f>IF(N188="sníž. přenesená",J188,0)</f>
        <v>0</v>
      </c>
      <c r="BI188" s="155">
        <f>IF(N188="nulová",J188,0)</f>
        <v>0</v>
      </c>
      <c r="BJ188" s="18" t="s">
        <v>81</v>
      </c>
      <c r="BK188" s="155">
        <f>ROUND(I188*H188,2)</f>
        <v>0</v>
      </c>
      <c r="BL188" s="18" t="s">
        <v>139</v>
      </c>
      <c r="BM188" s="154" t="s">
        <v>515</v>
      </c>
    </row>
    <row r="189" spans="1:65" s="13" customFormat="1">
      <c r="B189" s="156"/>
      <c r="D189" s="157" t="s">
        <v>141</v>
      </c>
      <c r="E189" s="158" t="s">
        <v>1</v>
      </c>
      <c r="F189" s="159" t="s">
        <v>516</v>
      </c>
      <c r="H189" s="160">
        <v>13.52</v>
      </c>
      <c r="L189" s="156"/>
      <c r="M189" s="161"/>
      <c r="N189" s="162"/>
      <c r="O189" s="162"/>
      <c r="P189" s="162"/>
      <c r="Q189" s="162"/>
      <c r="R189" s="162"/>
      <c r="S189" s="162"/>
      <c r="T189" s="163"/>
      <c r="AT189" s="158" t="s">
        <v>141</v>
      </c>
      <c r="AU189" s="158" t="s">
        <v>83</v>
      </c>
      <c r="AV189" s="13" t="s">
        <v>83</v>
      </c>
      <c r="AW189" s="13" t="s">
        <v>29</v>
      </c>
      <c r="AX189" s="13" t="s">
        <v>81</v>
      </c>
      <c r="AY189" s="158" t="s">
        <v>133</v>
      </c>
    </row>
    <row r="190" spans="1:65" s="2" customFormat="1" ht="16.5" customHeight="1">
      <c r="A190" s="30"/>
      <c r="B190" s="142"/>
      <c r="C190" s="143" t="s">
        <v>517</v>
      </c>
      <c r="D190" s="143" t="s">
        <v>135</v>
      </c>
      <c r="E190" s="144" t="s">
        <v>518</v>
      </c>
      <c r="F190" s="145" t="s">
        <v>519</v>
      </c>
      <c r="G190" s="146" t="s">
        <v>146</v>
      </c>
      <c r="H190" s="147">
        <v>6.9000000000000006E-2</v>
      </c>
      <c r="I190" s="148"/>
      <c r="J190" s="148">
        <f>ROUND(I190*H190,2)</f>
        <v>0</v>
      </c>
      <c r="K190" s="149"/>
      <c r="L190" s="31"/>
      <c r="M190" s="150" t="s">
        <v>1</v>
      </c>
      <c r="N190" s="151" t="s">
        <v>38</v>
      </c>
      <c r="O190" s="152">
        <v>27.692</v>
      </c>
      <c r="P190" s="152">
        <f>O190*H190</f>
        <v>1.9107480000000001</v>
      </c>
      <c r="Q190" s="152">
        <v>1.0516799999999999</v>
      </c>
      <c r="R190" s="152">
        <f>Q190*H190</f>
        <v>7.2565920000000006E-2</v>
      </c>
      <c r="S190" s="152">
        <v>0</v>
      </c>
      <c r="T190" s="153">
        <f>S190*H190</f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54" t="s">
        <v>139</v>
      </c>
      <c r="AT190" s="154" t="s">
        <v>135</v>
      </c>
      <c r="AU190" s="154" t="s">
        <v>83</v>
      </c>
      <c r="AY190" s="18" t="s">
        <v>133</v>
      </c>
      <c r="BE190" s="155">
        <f>IF(N190="základní",J190,0)</f>
        <v>0</v>
      </c>
      <c r="BF190" s="155">
        <f>IF(N190="snížená",J190,0)</f>
        <v>0</v>
      </c>
      <c r="BG190" s="155">
        <f>IF(N190="zákl. přenesená",J190,0)</f>
        <v>0</v>
      </c>
      <c r="BH190" s="155">
        <f>IF(N190="sníž. přenesená",J190,0)</f>
        <v>0</v>
      </c>
      <c r="BI190" s="155">
        <f>IF(N190="nulová",J190,0)</f>
        <v>0</v>
      </c>
      <c r="BJ190" s="18" t="s">
        <v>81</v>
      </c>
      <c r="BK190" s="155">
        <f>ROUND(I190*H190,2)</f>
        <v>0</v>
      </c>
      <c r="BL190" s="18" t="s">
        <v>139</v>
      </c>
      <c r="BM190" s="154" t="s">
        <v>520</v>
      </c>
    </row>
    <row r="191" spans="1:65" s="13" customFormat="1">
      <c r="B191" s="156"/>
      <c r="D191" s="157" t="s">
        <v>141</v>
      </c>
      <c r="E191" s="158" t="s">
        <v>1</v>
      </c>
      <c r="F191" s="159" t="s">
        <v>521</v>
      </c>
      <c r="H191" s="160">
        <v>15.6</v>
      </c>
      <c r="L191" s="156"/>
      <c r="M191" s="161"/>
      <c r="N191" s="162"/>
      <c r="O191" s="162"/>
      <c r="P191" s="162"/>
      <c r="Q191" s="162"/>
      <c r="R191" s="162"/>
      <c r="S191" s="162"/>
      <c r="T191" s="163"/>
      <c r="AT191" s="158" t="s">
        <v>141</v>
      </c>
      <c r="AU191" s="158" t="s">
        <v>83</v>
      </c>
      <c r="AV191" s="13" t="s">
        <v>83</v>
      </c>
      <c r="AW191" s="13" t="s">
        <v>29</v>
      </c>
      <c r="AX191" s="13" t="s">
        <v>73</v>
      </c>
      <c r="AY191" s="158" t="s">
        <v>133</v>
      </c>
    </row>
    <row r="192" spans="1:65" s="13" customFormat="1">
      <c r="B192" s="156"/>
      <c r="D192" s="157" t="s">
        <v>141</v>
      </c>
      <c r="E192" s="158" t="s">
        <v>1</v>
      </c>
      <c r="F192" s="159" t="s">
        <v>522</v>
      </c>
      <c r="H192" s="160">
        <v>78</v>
      </c>
      <c r="L192" s="156"/>
      <c r="M192" s="161"/>
      <c r="N192" s="162"/>
      <c r="O192" s="162"/>
      <c r="P192" s="162"/>
      <c r="Q192" s="162"/>
      <c r="R192" s="162"/>
      <c r="S192" s="162"/>
      <c r="T192" s="163"/>
      <c r="AT192" s="158" t="s">
        <v>141</v>
      </c>
      <c r="AU192" s="158" t="s">
        <v>83</v>
      </c>
      <c r="AV192" s="13" t="s">
        <v>83</v>
      </c>
      <c r="AW192" s="13" t="s">
        <v>29</v>
      </c>
      <c r="AX192" s="13" t="s">
        <v>73</v>
      </c>
      <c r="AY192" s="158" t="s">
        <v>133</v>
      </c>
    </row>
    <row r="193" spans="1:65" s="13" customFormat="1">
      <c r="B193" s="156"/>
      <c r="D193" s="157" t="s">
        <v>141</v>
      </c>
      <c r="E193" s="158" t="s">
        <v>1</v>
      </c>
      <c r="F193" s="159" t="s">
        <v>523</v>
      </c>
      <c r="H193" s="160">
        <v>6.9000000000000006E-2</v>
      </c>
      <c r="L193" s="156"/>
      <c r="M193" s="161"/>
      <c r="N193" s="162"/>
      <c r="O193" s="162"/>
      <c r="P193" s="162"/>
      <c r="Q193" s="162"/>
      <c r="R193" s="162"/>
      <c r="S193" s="162"/>
      <c r="T193" s="163"/>
      <c r="AT193" s="158" t="s">
        <v>141</v>
      </c>
      <c r="AU193" s="158" t="s">
        <v>83</v>
      </c>
      <c r="AV193" s="13" t="s">
        <v>83</v>
      </c>
      <c r="AW193" s="13" t="s">
        <v>29</v>
      </c>
      <c r="AX193" s="13" t="s">
        <v>81</v>
      </c>
      <c r="AY193" s="158" t="s">
        <v>133</v>
      </c>
    </row>
    <row r="194" spans="1:65" s="12" customFormat="1" ht="22.9" customHeight="1">
      <c r="B194" s="130"/>
      <c r="D194" s="131" t="s">
        <v>72</v>
      </c>
      <c r="E194" s="140" t="s">
        <v>285</v>
      </c>
      <c r="F194" s="140" t="s">
        <v>286</v>
      </c>
      <c r="J194" s="141">
        <f>BK194</f>
        <v>0</v>
      </c>
      <c r="L194" s="130"/>
      <c r="M194" s="134"/>
      <c r="N194" s="135"/>
      <c r="O194" s="135"/>
      <c r="P194" s="136">
        <f>P195</f>
        <v>170.96162999999999</v>
      </c>
      <c r="Q194" s="135"/>
      <c r="R194" s="136">
        <f>R195</f>
        <v>0</v>
      </c>
      <c r="S194" s="135"/>
      <c r="T194" s="137">
        <f>T195</f>
        <v>0</v>
      </c>
      <c r="AR194" s="131" t="s">
        <v>81</v>
      </c>
      <c r="AT194" s="138" t="s">
        <v>72</v>
      </c>
      <c r="AU194" s="138" t="s">
        <v>81</v>
      </c>
      <c r="AY194" s="131" t="s">
        <v>133</v>
      </c>
      <c r="BK194" s="139">
        <f>BK195</f>
        <v>0</v>
      </c>
    </row>
    <row r="195" spans="1:65" s="2" customFormat="1" ht="16.5" customHeight="1">
      <c r="A195" s="30"/>
      <c r="B195" s="142"/>
      <c r="C195" s="143" t="s">
        <v>524</v>
      </c>
      <c r="D195" s="143" t="s">
        <v>135</v>
      </c>
      <c r="E195" s="144" t="s">
        <v>292</v>
      </c>
      <c r="F195" s="145" t="s">
        <v>293</v>
      </c>
      <c r="G195" s="146" t="s">
        <v>146</v>
      </c>
      <c r="H195" s="147">
        <v>205.73</v>
      </c>
      <c r="I195" s="148"/>
      <c r="J195" s="148">
        <f>ROUND(I195*H195,2)</f>
        <v>0</v>
      </c>
      <c r="K195" s="149"/>
      <c r="L195" s="31"/>
      <c r="M195" s="187" t="s">
        <v>1</v>
      </c>
      <c r="N195" s="188" t="s">
        <v>38</v>
      </c>
      <c r="O195" s="189">
        <v>0.83099999999999996</v>
      </c>
      <c r="P195" s="189">
        <f>O195*H195</f>
        <v>170.96162999999999</v>
      </c>
      <c r="Q195" s="189">
        <v>0</v>
      </c>
      <c r="R195" s="189">
        <f>Q195*H195</f>
        <v>0</v>
      </c>
      <c r="S195" s="189">
        <v>0</v>
      </c>
      <c r="T195" s="190">
        <f>S195*H195</f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54" t="s">
        <v>139</v>
      </c>
      <c r="AT195" s="154" t="s">
        <v>135</v>
      </c>
      <c r="AU195" s="154" t="s">
        <v>83</v>
      </c>
      <c r="AY195" s="18" t="s">
        <v>133</v>
      </c>
      <c r="BE195" s="155">
        <f>IF(N195="základní",J195,0)</f>
        <v>0</v>
      </c>
      <c r="BF195" s="155">
        <f>IF(N195="snížená",J195,0)</f>
        <v>0</v>
      </c>
      <c r="BG195" s="155">
        <f>IF(N195="zákl. přenesená",J195,0)</f>
        <v>0</v>
      </c>
      <c r="BH195" s="155">
        <f>IF(N195="sníž. přenesená",J195,0)</f>
        <v>0</v>
      </c>
      <c r="BI195" s="155">
        <f>IF(N195="nulová",J195,0)</f>
        <v>0</v>
      </c>
      <c r="BJ195" s="18" t="s">
        <v>81</v>
      </c>
      <c r="BK195" s="155">
        <f>ROUND(I195*H195,2)</f>
        <v>0</v>
      </c>
      <c r="BL195" s="18" t="s">
        <v>139</v>
      </c>
      <c r="BM195" s="154" t="s">
        <v>525</v>
      </c>
    </row>
    <row r="196" spans="1:65" s="2" customFormat="1" ht="6.95" customHeight="1">
      <c r="A196" s="30"/>
      <c r="B196" s="45"/>
      <c r="C196" s="46"/>
      <c r="D196" s="46"/>
      <c r="E196" s="46"/>
      <c r="F196" s="46"/>
      <c r="G196" s="46"/>
      <c r="H196" s="46"/>
      <c r="I196" s="46"/>
      <c r="J196" s="46"/>
      <c r="K196" s="46"/>
      <c r="L196" s="31"/>
      <c r="M196" s="30"/>
      <c r="O196" s="30"/>
      <c r="P196" s="30"/>
      <c r="Q196" s="30"/>
      <c r="R196" s="30"/>
      <c r="S196" s="30"/>
      <c r="T196" s="30"/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</row>
  </sheetData>
  <autoFilter ref="C120:K195" xr:uid="{00000000-0009-0000-0000-000004000000}"/>
  <mergeCells count="8">
    <mergeCell ref="E111:H111"/>
    <mergeCell ref="E113:H113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M140"/>
  <sheetViews>
    <sheetView showGridLines="0" topLeftCell="A112" workbookViewId="0">
      <selection activeCell="I139" activeCellId="8" sqref="I122 I124 I126 I128 I131 I133 I135 I137 I13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1"/>
    </row>
    <row r="2" spans="1:46" s="1" customFormat="1" ht="36.950000000000003" customHeight="1">
      <c r="L2" s="230" t="s">
        <v>5</v>
      </c>
      <c r="M2" s="224"/>
      <c r="N2" s="224"/>
      <c r="O2" s="224"/>
      <c r="P2" s="224"/>
      <c r="Q2" s="224"/>
      <c r="R2" s="224"/>
      <c r="S2" s="224"/>
      <c r="T2" s="224"/>
      <c r="U2" s="224"/>
      <c r="V2" s="224"/>
      <c r="AT2" s="18" t="s">
        <v>95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pans="1:46" s="1" customFormat="1" ht="24.95" customHeight="1">
      <c r="B4" s="21"/>
      <c r="D4" s="22" t="s">
        <v>105</v>
      </c>
      <c r="L4" s="21"/>
      <c r="M4" s="92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35" t="str">
        <f>'Rekapitulace stavby'!K6</f>
        <v>Dolní Věstonice - Dům přírody PÁLAVY</v>
      </c>
      <c r="F7" s="236"/>
      <c r="G7" s="236"/>
      <c r="H7" s="236"/>
      <c r="L7" s="21"/>
    </row>
    <row r="8" spans="1:46" s="2" customFormat="1" ht="12" customHeight="1">
      <c r="A8" s="30"/>
      <c r="B8" s="31"/>
      <c r="C8" s="30"/>
      <c r="D8" s="27" t="s">
        <v>106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01" t="s">
        <v>526</v>
      </c>
      <c r="F9" s="237"/>
      <c r="G9" s="237"/>
      <c r="H9" s="237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7" t="s">
        <v>16</v>
      </c>
      <c r="E11" s="30"/>
      <c r="F11" s="25" t="s">
        <v>1</v>
      </c>
      <c r="G11" s="30"/>
      <c r="H11" s="30"/>
      <c r="I11" s="27" t="s">
        <v>17</v>
      </c>
      <c r="J11" s="25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7" t="s">
        <v>18</v>
      </c>
      <c r="E12" s="30"/>
      <c r="F12" s="25" t="s">
        <v>19</v>
      </c>
      <c r="G12" s="30"/>
      <c r="H12" s="30"/>
      <c r="I12" s="27" t="s">
        <v>20</v>
      </c>
      <c r="J12" s="53" t="str">
        <f>'Rekapitulace stavby'!AN8</f>
        <v>19. 7. 2021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22</v>
      </c>
      <c r="E14" s="30"/>
      <c r="F14" s="30"/>
      <c r="G14" s="30"/>
      <c r="H14" s="30"/>
      <c r="I14" s="27" t="s">
        <v>23</v>
      </c>
      <c r="J14" s="25" t="s">
        <v>1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5" t="s">
        <v>24</v>
      </c>
      <c r="F15" s="30"/>
      <c r="G15" s="30"/>
      <c r="H15" s="30"/>
      <c r="I15" s="27" t="s">
        <v>25</v>
      </c>
      <c r="J15" s="25" t="s">
        <v>1</v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7" t="s">
        <v>26</v>
      </c>
      <c r="E17" s="30"/>
      <c r="F17" s="30"/>
      <c r="G17" s="30"/>
      <c r="H17" s="30"/>
      <c r="I17" s="27" t="s">
        <v>23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5" t="s">
        <v>27</v>
      </c>
      <c r="F18" s="30"/>
      <c r="G18" s="30"/>
      <c r="H18" s="30"/>
      <c r="I18" s="27" t="s">
        <v>25</v>
      </c>
      <c r="J18" s="25" t="s">
        <v>1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7" t="s">
        <v>28</v>
      </c>
      <c r="E20" s="30"/>
      <c r="F20" s="30"/>
      <c r="G20" s="30"/>
      <c r="H20" s="30"/>
      <c r="I20" s="27" t="s">
        <v>23</v>
      </c>
      <c r="J20" s="25" t="s">
        <v>1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5" t="s">
        <v>27</v>
      </c>
      <c r="F21" s="30"/>
      <c r="G21" s="30"/>
      <c r="H21" s="30"/>
      <c r="I21" s="27" t="s">
        <v>25</v>
      </c>
      <c r="J21" s="25" t="s">
        <v>1</v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7" t="s">
        <v>30</v>
      </c>
      <c r="E23" s="30"/>
      <c r="F23" s="30"/>
      <c r="G23" s="30"/>
      <c r="H23" s="30"/>
      <c r="I23" s="27" t="s">
        <v>23</v>
      </c>
      <c r="J23" s="25" t="str">
        <f>IF('Rekapitulace stavby'!AN19="","",'Rekapitulace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5" t="str">
        <f>IF('Rekapitulace stavby'!E20="","",'Rekapitulace stavby'!E20)</f>
        <v xml:space="preserve"> </v>
      </c>
      <c r="F24" s="30"/>
      <c r="G24" s="30"/>
      <c r="H24" s="30"/>
      <c r="I24" s="27" t="s">
        <v>25</v>
      </c>
      <c r="J24" s="25" t="str">
        <f>IF('Rekapitulace stavby'!AN20="","",'Rekapitulace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7" t="s">
        <v>32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93"/>
      <c r="B27" s="94"/>
      <c r="C27" s="93"/>
      <c r="D27" s="93"/>
      <c r="E27" s="226" t="s">
        <v>1</v>
      </c>
      <c r="F27" s="226"/>
      <c r="G27" s="226"/>
      <c r="H27" s="226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6" t="s">
        <v>33</v>
      </c>
      <c r="E30" s="30"/>
      <c r="F30" s="30"/>
      <c r="G30" s="30"/>
      <c r="H30" s="30"/>
      <c r="I30" s="30"/>
      <c r="J30" s="69">
        <f>ROUND(J119,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35</v>
      </c>
      <c r="G32" s="30"/>
      <c r="H32" s="30"/>
      <c r="I32" s="34" t="s">
        <v>34</v>
      </c>
      <c r="J32" s="34" t="s">
        <v>36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7" t="s">
        <v>37</v>
      </c>
      <c r="E33" s="27" t="s">
        <v>38</v>
      </c>
      <c r="F33" s="98">
        <f>ROUND((SUM(BE119:BE139)),  2)</f>
        <v>0</v>
      </c>
      <c r="G33" s="30"/>
      <c r="H33" s="30"/>
      <c r="I33" s="99">
        <v>0.21</v>
      </c>
      <c r="J33" s="98">
        <f>ROUND(((SUM(BE119:BE139))*I33),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7" t="s">
        <v>39</v>
      </c>
      <c r="F34" s="98">
        <f>ROUND((SUM(BF119:BF139)),  2)</f>
        <v>0</v>
      </c>
      <c r="G34" s="30"/>
      <c r="H34" s="30"/>
      <c r="I34" s="99">
        <v>0.15</v>
      </c>
      <c r="J34" s="98">
        <f>ROUND(((SUM(BF119:BF139))*I34),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7" t="s">
        <v>40</v>
      </c>
      <c r="F35" s="98">
        <f>ROUND((SUM(BG119:BG139)),  2)</f>
        <v>0</v>
      </c>
      <c r="G35" s="30"/>
      <c r="H35" s="30"/>
      <c r="I35" s="99">
        <v>0.21</v>
      </c>
      <c r="J35" s="98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7" t="s">
        <v>41</v>
      </c>
      <c r="F36" s="98">
        <f>ROUND((SUM(BH119:BH139)),  2)</f>
        <v>0</v>
      </c>
      <c r="G36" s="30"/>
      <c r="H36" s="30"/>
      <c r="I36" s="99">
        <v>0.15</v>
      </c>
      <c r="J36" s="98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42</v>
      </c>
      <c r="F37" s="98">
        <f>ROUND((SUM(BI119:BI139)),  2)</f>
        <v>0</v>
      </c>
      <c r="G37" s="30"/>
      <c r="H37" s="30"/>
      <c r="I37" s="99">
        <v>0</v>
      </c>
      <c r="J37" s="98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100"/>
      <c r="D39" s="101" t="s">
        <v>43</v>
      </c>
      <c r="E39" s="58"/>
      <c r="F39" s="58"/>
      <c r="G39" s="102" t="s">
        <v>44</v>
      </c>
      <c r="H39" s="103" t="s">
        <v>45</v>
      </c>
      <c r="I39" s="58"/>
      <c r="J39" s="104">
        <f>SUM(J30:J37)</f>
        <v>0</v>
      </c>
      <c r="K39" s="105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46</v>
      </c>
      <c r="E50" s="42"/>
      <c r="F50" s="42"/>
      <c r="G50" s="41" t="s">
        <v>47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48</v>
      </c>
      <c r="E61" s="33"/>
      <c r="F61" s="106" t="s">
        <v>49</v>
      </c>
      <c r="G61" s="43" t="s">
        <v>48</v>
      </c>
      <c r="H61" s="33"/>
      <c r="I61" s="33"/>
      <c r="J61" s="107" t="s">
        <v>49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50</v>
      </c>
      <c r="E65" s="44"/>
      <c r="F65" s="44"/>
      <c r="G65" s="41" t="s">
        <v>51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48</v>
      </c>
      <c r="E76" s="33"/>
      <c r="F76" s="106" t="s">
        <v>49</v>
      </c>
      <c r="G76" s="43" t="s">
        <v>48</v>
      </c>
      <c r="H76" s="33"/>
      <c r="I76" s="33"/>
      <c r="J76" s="107" t="s">
        <v>49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22" t="s">
        <v>108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35" t="str">
        <f>E7</f>
        <v>Dolní Věstonice - Dům přírody PÁLAVY</v>
      </c>
      <c r="F85" s="236"/>
      <c r="G85" s="236"/>
      <c r="H85" s="236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7" t="s">
        <v>106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201" t="str">
        <f>E9</f>
        <v>05 - Spínání lany</v>
      </c>
      <c r="F87" s="237"/>
      <c r="G87" s="237"/>
      <c r="H87" s="237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7" t="s">
        <v>18</v>
      </c>
      <c r="D89" s="30"/>
      <c r="E89" s="30"/>
      <c r="F89" s="25" t="str">
        <f>F12</f>
        <v>Dolní Věstonice</v>
      </c>
      <c r="G89" s="30"/>
      <c r="H89" s="30"/>
      <c r="I89" s="27" t="s">
        <v>20</v>
      </c>
      <c r="J89" s="53" t="str">
        <f>IF(J12="","",J12)</f>
        <v>19. 7. 2021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25.7" customHeight="1">
      <c r="A91" s="30"/>
      <c r="B91" s="31"/>
      <c r="C91" s="27" t="s">
        <v>22</v>
      </c>
      <c r="D91" s="30"/>
      <c r="E91" s="30"/>
      <c r="F91" s="25" t="str">
        <f>E15</f>
        <v>Regionální muzeum v Mikulově,  Mikulov</v>
      </c>
      <c r="G91" s="30"/>
      <c r="H91" s="30"/>
      <c r="I91" s="27" t="s">
        <v>28</v>
      </c>
      <c r="J91" s="28" t="str">
        <f>E21</f>
        <v>OK Atelier, s.r.o., Břeclav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7" t="s">
        <v>26</v>
      </c>
      <c r="D92" s="30"/>
      <c r="E92" s="30"/>
      <c r="F92" s="25" t="str">
        <f>IF(E18="","",E18)</f>
        <v>OK Atelier, s.r.o., Břeclav</v>
      </c>
      <c r="G92" s="30"/>
      <c r="H92" s="30"/>
      <c r="I92" s="27" t="s">
        <v>30</v>
      </c>
      <c r="J92" s="28" t="str">
        <f>E24</f>
        <v xml:space="preserve"> 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08" t="s">
        <v>109</v>
      </c>
      <c r="D94" s="100"/>
      <c r="E94" s="100"/>
      <c r="F94" s="100"/>
      <c r="G94" s="100"/>
      <c r="H94" s="100"/>
      <c r="I94" s="100"/>
      <c r="J94" s="109" t="s">
        <v>110</v>
      </c>
      <c r="K94" s="10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10" t="s">
        <v>111</v>
      </c>
      <c r="D96" s="30"/>
      <c r="E96" s="30"/>
      <c r="F96" s="30"/>
      <c r="G96" s="30"/>
      <c r="H96" s="30"/>
      <c r="I96" s="30"/>
      <c r="J96" s="69">
        <f>J119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8" t="s">
        <v>112</v>
      </c>
    </row>
    <row r="97" spans="1:31" s="9" customFormat="1" ht="24.95" customHeight="1">
      <c r="B97" s="111"/>
      <c r="D97" s="112" t="s">
        <v>113</v>
      </c>
      <c r="E97" s="113"/>
      <c r="F97" s="113"/>
      <c r="G97" s="113"/>
      <c r="H97" s="113"/>
      <c r="I97" s="113"/>
      <c r="J97" s="114">
        <f>J120</f>
        <v>0</v>
      </c>
      <c r="L97" s="111"/>
    </row>
    <row r="98" spans="1:31" s="10" customFormat="1" ht="19.899999999999999" customHeight="1">
      <c r="B98" s="115"/>
      <c r="D98" s="116" t="s">
        <v>116</v>
      </c>
      <c r="E98" s="117"/>
      <c r="F98" s="117"/>
      <c r="G98" s="117"/>
      <c r="H98" s="117"/>
      <c r="I98" s="117"/>
      <c r="J98" s="118">
        <f>J121</f>
        <v>0</v>
      </c>
      <c r="L98" s="115"/>
    </row>
    <row r="99" spans="1:31" s="10" customFormat="1" ht="19.899999999999999" customHeight="1">
      <c r="B99" s="115"/>
      <c r="D99" s="116" t="s">
        <v>117</v>
      </c>
      <c r="E99" s="117"/>
      <c r="F99" s="117"/>
      <c r="G99" s="117"/>
      <c r="H99" s="117"/>
      <c r="I99" s="117"/>
      <c r="J99" s="118">
        <f>J138</f>
        <v>0</v>
      </c>
      <c r="L99" s="115"/>
    </row>
    <row r="100" spans="1:31" s="2" customFormat="1" ht="21.75" customHeight="1">
      <c r="A100" s="30"/>
      <c r="B100" s="31"/>
      <c r="C100" s="30"/>
      <c r="D100" s="30"/>
      <c r="E100" s="30"/>
      <c r="F100" s="30"/>
      <c r="G100" s="30"/>
      <c r="H100" s="30"/>
      <c r="I100" s="30"/>
      <c r="J100" s="30"/>
      <c r="K100" s="30"/>
      <c r="L100" s="4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1" spans="1:31" s="2" customFormat="1" ht="6.95" customHeight="1">
      <c r="A101" s="30"/>
      <c r="B101" s="45"/>
      <c r="C101" s="46"/>
      <c r="D101" s="46"/>
      <c r="E101" s="46"/>
      <c r="F101" s="46"/>
      <c r="G101" s="46"/>
      <c r="H101" s="46"/>
      <c r="I101" s="46"/>
      <c r="J101" s="46"/>
      <c r="K101" s="46"/>
      <c r="L101" s="4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5" spans="1:31" s="2" customFormat="1" ht="6.95" customHeight="1">
      <c r="A105" s="30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24.95" customHeight="1">
      <c r="A106" s="30"/>
      <c r="B106" s="31"/>
      <c r="C106" s="22" t="s">
        <v>118</v>
      </c>
      <c r="D106" s="30"/>
      <c r="E106" s="30"/>
      <c r="F106" s="30"/>
      <c r="G106" s="30"/>
      <c r="H106" s="30"/>
      <c r="I106" s="30"/>
      <c r="J106" s="30"/>
      <c r="K106" s="30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6.95" customHeight="1">
      <c r="A107" s="30"/>
      <c r="B107" s="31"/>
      <c r="C107" s="30"/>
      <c r="D107" s="30"/>
      <c r="E107" s="30"/>
      <c r="F107" s="30"/>
      <c r="G107" s="30"/>
      <c r="H107" s="30"/>
      <c r="I107" s="30"/>
      <c r="J107" s="30"/>
      <c r="K107" s="30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2" customHeight="1">
      <c r="A108" s="30"/>
      <c r="B108" s="31"/>
      <c r="C108" s="27" t="s">
        <v>14</v>
      </c>
      <c r="D108" s="30"/>
      <c r="E108" s="30"/>
      <c r="F108" s="30"/>
      <c r="G108" s="30"/>
      <c r="H108" s="30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6.5" customHeight="1">
      <c r="A109" s="30"/>
      <c r="B109" s="31"/>
      <c r="C109" s="30"/>
      <c r="D109" s="30"/>
      <c r="E109" s="235" t="str">
        <f>E7</f>
        <v>Dolní Věstonice - Dům přírody PÁLAVY</v>
      </c>
      <c r="F109" s="236"/>
      <c r="G109" s="236"/>
      <c r="H109" s="236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2" customHeight="1">
      <c r="A110" s="30"/>
      <c r="B110" s="31"/>
      <c r="C110" s="27" t="s">
        <v>106</v>
      </c>
      <c r="D110" s="30"/>
      <c r="E110" s="30"/>
      <c r="F110" s="30"/>
      <c r="G110" s="30"/>
      <c r="H110" s="30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6.5" customHeight="1">
      <c r="A111" s="30"/>
      <c r="B111" s="31"/>
      <c r="C111" s="30"/>
      <c r="D111" s="30"/>
      <c r="E111" s="201" t="str">
        <f>E9</f>
        <v>05 - Spínání lany</v>
      </c>
      <c r="F111" s="237"/>
      <c r="G111" s="237"/>
      <c r="H111" s="237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6.95" customHeight="1">
      <c r="A112" s="30"/>
      <c r="B112" s="31"/>
      <c r="C112" s="30"/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2" customHeight="1">
      <c r="A113" s="30"/>
      <c r="B113" s="31"/>
      <c r="C113" s="27" t="s">
        <v>18</v>
      </c>
      <c r="D113" s="30"/>
      <c r="E113" s="30"/>
      <c r="F113" s="25" t="str">
        <f>F12</f>
        <v>Dolní Věstonice</v>
      </c>
      <c r="G113" s="30"/>
      <c r="H113" s="30"/>
      <c r="I113" s="27" t="s">
        <v>20</v>
      </c>
      <c r="J113" s="53" t="str">
        <f>IF(J12="","",J12)</f>
        <v>19. 7. 2021</v>
      </c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6.95" customHeight="1">
      <c r="A114" s="30"/>
      <c r="B114" s="31"/>
      <c r="C114" s="30"/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25.7" customHeight="1">
      <c r="A115" s="30"/>
      <c r="B115" s="31"/>
      <c r="C115" s="27" t="s">
        <v>22</v>
      </c>
      <c r="D115" s="30"/>
      <c r="E115" s="30"/>
      <c r="F115" s="25" t="str">
        <f>E15</f>
        <v>Regionální muzeum v Mikulově,  Mikulov</v>
      </c>
      <c r="G115" s="30"/>
      <c r="H115" s="30"/>
      <c r="I115" s="27" t="s">
        <v>28</v>
      </c>
      <c r="J115" s="28" t="str">
        <f>E21</f>
        <v>OK Atelier, s.r.o., Břeclav</v>
      </c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5.2" customHeight="1">
      <c r="A116" s="30"/>
      <c r="B116" s="31"/>
      <c r="C116" s="27" t="s">
        <v>26</v>
      </c>
      <c r="D116" s="30"/>
      <c r="E116" s="30"/>
      <c r="F116" s="25" t="str">
        <f>IF(E18="","",E18)</f>
        <v>OK Atelier, s.r.o., Břeclav</v>
      </c>
      <c r="G116" s="30"/>
      <c r="H116" s="30"/>
      <c r="I116" s="27" t="s">
        <v>30</v>
      </c>
      <c r="J116" s="28" t="str">
        <f>E24</f>
        <v xml:space="preserve"> </v>
      </c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0.35" customHeight="1">
      <c r="A117" s="30"/>
      <c r="B117" s="31"/>
      <c r="C117" s="30"/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11" customFormat="1" ht="29.25" customHeight="1">
      <c r="A118" s="119"/>
      <c r="B118" s="120"/>
      <c r="C118" s="121" t="s">
        <v>119</v>
      </c>
      <c r="D118" s="122" t="s">
        <v>58</v>
      </c>
      <c r="E118" s="122" t="s">
        <v>54</v>
      </c>
      <c r="F118" s="122" t="s">
        <v>55</v>
      </c>
      <c r="G118" s="122" t="s">
        <v>120</v>
      </c>
      <c r="H118" s="122" t="s">
        <v>121</v>
      </c>
      <c r="I118" s="122" t="s">
        <v>122</v>
      </c>
      <c r="J118" s="123" t="s">
        <v>110</v>
      </c>
      <c r="K118" s="124" t="s">
        <v>123</v>
      </c>
      <c r="L118" s="125"/>
      <c r="M118" s="60" t="s">
        <v>1</v>
      </c>
      <c r="N118" s="61" t="s">
        <v>37</v>
      </c>
      <c r="O118" s="61" t="s">
        <v>124</v>
      </c>
      <c r="P118" s="61" t="s">
        <v>125</v>
      </c>
      <c r="Q118" s="61" t="s">
        <v>126</v>
      </c>
      <c r="R118" s="61" t="s">
        <v>127</v>
      </c>
      <c r="S118" s="61" t="s">
        <v>128</v>
      </c>
      <c r="T118" s="62" t="s">
        <v>129</v>
      </c>
      <c r="U118" s="119"/>
      <c r="V118" s="119"/>
      <c r="W118" s="119"/>
      <c r="X118" s="119"/>
      <c r="Y118" s="119"/>
      <c r="Z118" s="119"/>
      <c r="AA118" s="119"/>
      <c r="AB118" s="119"/>
      <c r="AC118" s="119"/>
      <c r="AD118" s="119"/>
      <c r="AE118" s="119"/>
    </row>
    <row r="119" spans="1:65" s="2" customFormat="1" ht="22.9" customHeight="1">
      <c r="A119" s="30"/>
      <c r="B119" s="31"/>
      <c r="C119" s="67" t="s">
        <v>130</v>
      </c>
      <c r="D119" s="30"/>
      <c r="E119" s="30"/>
      <c r="F119" s="30"/>
      <c r="G119" s="30"/>
      <c r="H119" s="30"/>
      <c r="I119" s="30"/>
      <c r="J119" s="126">
        <f>BK119</f>
        <v>0</v>
      </c>
      <c r="K119" s="30"/>
      <c r="L119" s="31"/>
      <c r="M119" s="63"/>
      <c r="N119" s="54"/>
      <c r="O119" s="64"/>
      <c r="P119" s="127">
        <f>P120</f>
        <v>483.57690600000006</v>
      </c>
      <c r="Q119" s="64"/>
      <c r="R119" s="127">
        <f>R120</f>
        <v>6.8261250000000011</v>
      </c>
      <c r="S119" s="64"/>
      <c r="T119" s="128">
        <f>T120</f>
        <v>0</v>
      </c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T119" s="18" t="s">
        <v>72</v>
      </c>
      <c r="AU119" s="18" t="s">
        <v>112</v>
      </c>
      <c r="BK119" s="129">
        <f>BK120</f>
        <v>0</v>
      </c>
    </row>
    <row r="120" spans="1:65" s="12" customFormat="1" ht="25.9" customHeight="1">
      <c r="B120" s="130"/>
      <c r="D120" s="131" t="s">
        <v>72</v>
      </c>
      <c r="E120" s="132" t="s">
        <v>131</v>
      </c>
      <c r="F120" s="132" t="s">
        <v>132</v>
      </c>
      <c r="J120" s="133">
        <f>BK120</f>
        <v>0</v>
      </c>
      <c r="L120" s="130"/>
      <c r="M120" s="134"/>
      <c r="N120" s="135"/>
      <c r="O120" s="135"/>
      <c r="P120" s="136">
        <f>P121+P138</f>
        <v>483.57690600000006</v>
      </c>
      <c r="Q120" s="135"/>
      <c r="R120" s="136">
        <f>R121+R138</f>
        <v>6.8261250000000011</v>
      </c>
      <c r="S120" s="135"/>
      <c r="T120" s="137">
        <f>T121+T138</f>
        <v>0</v>
      </c>
      <c r="AR120" s="131" t="s">
        <v>81</v>
      </c>
      <c r="AT120" s="138" t="s">
        <v>72</v>
      </c>
      <c r="AU120" s="138" t="s">
        <v>73</v>
      </c>
      <c r="AY120" s="131" t="s">
        <v>133</v>
      </c>
      <c r="BK120" s="139">
        <f>BK121+BK138</f>
        <v>0</v>
      </c>
    </row>
    <row r="121" spans="1:65" s="12" customFormat="1" ht="22.9" customHeight="1">
      <c r="B121" s="130"/>
      <c r="D121" s="131" t="s">
        <v>72</v>
      </c>
      <c r="E121" s="140" t="s">
        <v>180</v>
      </c>
      <c r="F121" s="140" t="s">
        <v>280</v>
      </c>
      <c r="J121" s="141">
        <f>BK121</f>
        <v>0</v>
      </c>
      <c r="L121" s="130"/>
      <c r="M121" s="134"/>
      <c r="N121" s="135"/>
      <c r="O121" s="135"/>
      <c r="P121" s="136">
        <f>SUM(P122:P137)</f>
        <v>477.90450000000004</v>
      </c>
      <c r="Q121" s="135"/>
      <c r="R121" s="136">
        <f>SUM(R122:R137)</f>
        <v>6.8261250000000011</v>
      </c>
      <c r="S121" s="135"/>
      <c r="T121" s="137">
        <f>SUM(T122:T137)</f>
        <v>0</v>
      </c>
      <c r="AR121" s="131" t="s">
        <v>81</v>
      </c>
      <c r="AT121" s="138" t="s">
        <v>72</v>
      </c>
      <c r="AU121" s="138" t="s">
        <v>81</v>
      </c>
      <c r="AY121" s="131" t="s">
        <v>133</v>
      </c>
      <c r="BK121" s="139">
        <f>SUM(BK122:BK137)</f>
        <v>0</v>
      </c>
    </row>
    <row r="122" spans="1:65" s="2" customFormat="1" ht="37.9" customHeight="1">
      <c r="A122" s="30"/>
      <c r="B122" s="142"/>
      <c r="C122" s="143" t="s">
        <v>81</v>
      </c>
      <c r="D122" s="143" t="s">
        <v>135</v>
      </c>
      <c r="E122" s="144" t="s">
        <v>527</v>
      </c>
      <c r="F122" s="145" t="s">
        <v>528</v>
      </c>
      <c r="G122" s="146" t="s">
        <v>216</v>
      </c>
      <c r="H122" s="147">
        <v>110</v>
      </c>
      <c r="I122" s="148"/>
      <c r="J122" s="148">
        <f>ROUND(I122*H122,2)</f>
        <v>0</v>
      </c>
      <c r="K122" s="149"/>
      <c r="L122" s="31"/>
      <c r="M122" s="150" t="s">
        <v>1</v>
      </c>
      <c r="N122" s="151" t="s">
        <v>38</v>
      </c>
      <c r="O122" s="152">
        <v>0.16200000000000001</v>
      </c>
      <c r="P122" s="152">
        <f>O122*H122</f>
        <v>17.82</v>
      </c>
      <c r="Q122" s="152">
        <v>0</v>
      </c>
      <c r="R122" s="152">
        <f>Q122*H122</f>
        <v>0</v>
      </c>
      <c r="S122" s="152">
        <v>0</v>
      </c>
      <c r="T122" s="153">
        <f>S122*H122</f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R122" s="154" t="s">
        <v>139</v>
      </c>
      <c r="AT122" s="154" t="s">
        <v>135</v>
      </c>
      <c r="AU122" s="154" t="s">
        <v>83</v>
      </c>
      <c r="AY122" s="18" t="s">
        <v>133</v>
      </c>
      <c r="BE122" s="155">
        <f>IF(N122="základní",J122,0)</f>
        <v>0</v>
      </c>
      <c r="BF122" s="155">
        <f>IF(N122="snížená",J122,0)</f>
        <v>0</v>
      </c>
      <c r="BG122" s="155">
        <f>IF(N122="zákl. přenesená",J122,0)</f>
        <v>0</v>
      </c>
      <c r="BH122" s="155">
        <f>IF(N122="sníž. přenesená",J122,0)</f>
        <v>0</v>
      </c>
      <c r="BI122" s="155">
        <f>IF(N122="nulová",J122,0)</f>
        <v>0</v>
      </c>
      <c r="BJ122" s="18" t="s">
        <v>81</v>
      </c>
      <c r="BK122" s="155">
        <f>ROUND(I122*H122,2)</f>
        <v>0</v>
      </c>
      <c r="BL122" s="18" t="s">
        <v>139</v>
      </c>
      <c r="BM122" s="154" t="s">
        <v>529</v>
      </c>
    </row>
    <row r="123" spans="1:65" s="13" customFormat="1">
      <c r="B123" s="156"/>
      <c r="D123" s="157" t="s">
        <v>141</v>
      </c>
      <c r="E123" s="158" t="s">
        <v>1</v>
      </c>
      <c r="F123" s="159" t="s">
        <v>530</v>
      </c>
      <c r="H123" s="160">
        <v>110</v>
      </c>
      <c r="L123" s="156"/>
      <c r="M123" s="161"/>
      <c r="N123" s="162"/>
      <c r="O123" s="162"/>
      <c r="P123" s="162"/>
      <c r="Q123" s="162"/>
      <c r="R123" s="162"/>
      <c r="S123" s="162"/>
      <c r="T123" s="163"/>
      <c r="AT123" s="158" t="s">
        <v>141</v>
      </c>
      <c r="AU123" s="158" t="s">
        <v>83</v>
      </c>
      <c r="AV123" s="13" t="s">
        <v>83</v>
      </c>
      <c r="AW123" s="13" t="s">
        <v>29</v>
      </c>
      <c r="AX123" s="13" t="s">
        <v>81</v>
      </c>
      <c r="AY123" s="158" t="s">
        <v>133</v>
      </c>
    </row>
    <row r="124" spans="1:65" s="2" customFormat="1" ht="33" customHeight="1">
      <c r="A124" s="30"/>
      <c r="B124" s="142"/>
      <c r="C124" s="143" t="s">
        <v>83</v>
      </c>
      <c r="D124" s="143" t="s">
        <v>135</v>
      </c>
      <c r="E124" s="144" t="s">
        <v>531</v>
      </c>
      <c r="F124" s="145" t="s">
        <v>532</v>
      </c>
      <c r="G124" s="146" t="s">
        <v>216</v>
      </c>
      <c r="H124" s="147">
        <v>3300</v>
      </c>
      <c r="I124" s="148"/>
      <c r="J124" s="148">
        <f>ROUND(I124*H124,2)</f>
        <v>0</v>
      </c>
      <c r="K124" s="149"/>
      <c r="L124" s="31"/>
      <c r="M124" s="150" t="s">
        <v>1</v>
      </c>
      <c r="N124" s="151" t="s">
        <v>38</v>
      </c>
      <c r="O124" s="152">
        <v>0</v>
      </c>
      <c r="P124" s="152">
        <f>O124*H124</f>
        <v>0</v>
      </c>
      <c r="Q124" s="152">
        <v>0</v>
      </c>
      <c r="R124" s="152">
        <f>Q124*H124</f>
        <v>0</v>
      </c>
      <c r="S124" s="152">
        <v>0</v>
      </c>
      <c r="T124" s="153">
        <f>S124*H124</f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54" t="s">
        <v>139</v>
      </c>
      <c r="AT124" s="154" t="s">
        <v>135</v>
      </c>
      <c r="AU124" s="154" t="s">
        <v>83</v>
      </c>
      <c r="AY124" s="18" t="s">
        <v>133</v>
      </c>
      <c r="BE124" s="155">
        <f>IF(N124="základní",J124,0)</f>
        <v>0</v>
      </c>
      <c r="BF124" s="155">
        <f>IF(N124="snížená",J124,0)</f>
        <v>0</v>
      </c>
      <c r="BG124" s="155">
        <f>IF(N124="zákl. přenesená",J124,0)</f>
        <v>0</v>
      </c>
      <c r="BH124" s="155">
        <f>IF(N124="sníž. přenesená",J124,0)</f>
        <v>0</v>
      </c>
      <c r="BI124" s="155">
        <f>IF(N124="nulová",J124,0)</f>
        <v>0</v>
      </c>
      <c r="BJ124" s="18" t="s">
        <v>81</v>
      </c>
      <c r="BK124" s="155">
        <f>ROUND(I124*H124,2)</f>
        <v>0</v>
      </c>
      <c r="BL124" s="18" t="s">
        <v>139</v>
      </c>
      <c r="BM124" s="154" t="s">
        <v>533</v>
      </c>
    </row>
    <row r="125" spans="1:65" s="13" customFormat="1">
      <c r="B125" s="156"/>
      <c r="D125" s="157" t="s">
        <v>141</v>
      </c>
      <c r="E125" s="158" t="s">
        <v>1</v>
      </c>
      <c r="F125" s="159" t="s">
        <v>534</v>
      </c>
      <c r="H125" s="160">
        <v>3300</v>
      </c>
      <c r="L125" s="156"/>
      <c r="M125" s="161"/>
      <c r="N125" s="162"/>
      <c r="O125" s="162"/>
      <c r="P125" s="162"/>
      <c r="Q125" s="162"/>
      <c r="R125" s="162"/>
      <c r="S125" s="162"/>
      <c r="T125" s="163"/>
      <c r="AT125" s="158" t="s">
        <v>141</v>
      </c>
      <c r="AU125" s="158" t="s">
        <v>83</v>
      </c>
      <c r="AV125" s="13" t="s">
        <v>83</v>
      </c>
      <c r="AW125" s="13" t="s">
        <v>29</v>
      </c>
      <c r="AX125" s="13" t="s">
        <v>81</v>
      </c>
      <c r="AY125" s="158" t="s">
        <v>133</v>
      </c>
    </row>
    <row r="126" spans="1:65" s="2" customFormat="1" ht="37.9" customHeight="1">
      <c r="A126" s="30"/>
      <c r="B126" s="142"/>
      <c r="C126" s="143" t="s">
        <v>151</v>
      </c>
      <c r="D126" s="143" t="s">
        <v>135</v>
      </c>
      <c r="E126" s="144" t="s">
        <v>535</v>
      </c>
      <c r="F126" s="145" t="s">
        <v>536</v>
      </c>
      <c r="G126" s="146" t="s">
        <v>216</v>
      </c>
      <c r="H126" s="147">
        <v>110</v>
      </c>
      <c r="I126" s="148"/>
      <c r="J126" s="148">
        <f>ROUND(I126*H126,2)</f>
        <v>0</v>
      </c>
      <c r="K126" s="149"/>
      <c r="L126" s="31"/>
      <c r="M126" s="150" t="s">
        <v>1</v>
      </c>
      <c r="N126" s="151" t="s">
        <v>38</v>
      </c>
      <c r="O126" s="152">
        <v>0.10199999999999999</v>
      </c>
      <c r="P126" s="152">
        <f>O126*H126</f>
        <v>11.219999999999999</v>
      </c>
      <c r="Q126" s="152">
        <v>0</v>
      </c>
      <c r="R126" s="152">
        <f>Q126*H126</f>
        <v>0</v>
      </c>
      <c r="S126" s="152">
        <v>0</v>
      </c>
      <c r="T126" s="153">
        <f>S126*H126</f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54" t="s">
        <v>139</v>
      </c>
      <c r="AT126" s="154" t="s">
        <v>135</v>
      </c>
      <c r="AU126" s="154" t="s">
        <v>83</v>
      </c>
      <c r="AY126" s="18" t="s">
        <v>133</v>
      </c>
      <c r="BE126" s="155">
        <f>IF(N126="základní",J126,0)</f>
        <v>0</v>
      </c>
      <c r="BF126" s="155">
        <f>IF(N126="snížená",J126,0)</f>
        <v>0</v>
      </c>
      <c r="BG126" s="155">
        <f>IF(N126="zákl. přenesená",J126,0)</f>
        <v>0</v>
      </c>
      <c r="BH126" s="155">
        <f>IF(N126="sníž. přenesená",J126,0)</f>
        <v>0</v>
      </c>
      <c r="BI126" s="155">
        <f>IF(N126="nulová",J126,0)</f>
        <v>0</v>
      </c>
      <c r="BJ126" s="18" t="s">
        <v>81</v>
      </c>
      <c r="BK126" s="155">
        <f>ROUND(I126*H126,2)</f>
        <v>0</v>
      </c>
      <c r="BL126" s="18" t="s">
        <v>139</v>
      </c>
      <c r="BM126" s="154" t="s">
        <v>537</v>
      </c>
    </row>
    <row r="127" spans="1:65" s="13" customFormat="1">
      <c r="B127" s="156"/>
      <c r="D127" s="157" t="s">
        <v>141</v>
      </c>
      <c r="E127" s="158" t="s">
        <v>1</v>
      </c>
      <c r="F127" s="159" t="s">
        <v>538</v>
      </c>
      <c r="H127" s="160">
        <v>110</v>
      </c>
      <c r="L127" s="156"/>
      <c r="M127" s="161"/>
      <c r="N127" s="162"/>
      <c r="O127" s="162"/>
      <c r="P127" s="162"/>
      <c r="Q127" s="162"/>
      <c r="R127" s="162"/>
      <c r="S127" s="162"/>
      <c r="T127" s="163"/>
      <c r="AT127" s="158" t="s">
        <v>141</v>
      </c>
      <c r="AU127" s="158" t="s">
        <v>83</v>
      </c>
      <c r="AV127" s="13" t="s">
        <v>83</v>
      </c>
      <c r="AW127" s="13" t="s">
        <v>29</v>
      </c>
      <c r="AX127" s="13" t="s">
        <v>81</v>
      </c>
      <c r="AY127" s="158" t="s">
        <v>133</v>
      </c>
    </row>
    <row r="128" spans="1:65" s="2" customFormat="1" ht="24.2" customHeight="1">
      <c r="A128" s="30"/>
      <c r="B128" s="142"/>
      <c r="C128" s="143" t="s">
        <v>139</v>
      </c>
      <c r="D128" s="143" t="s">
        <v>135</v>
      </c>
      <c r="E128" s="144" t="s">
        <v>539</v>
      </c>
      <c r="F128" s="145" t="s">
        <v>540</v>
      </c>
      <c r="G128" s="146" t="s">
        <v>138</v>
      </c>
      <c r="H128" s="147">
        <v>63.1</v>
      </c>
      <c r="I128" s="148"/>
      <c r="J128" s="148">
        <f>ROUND(I128*H128,2)</f>
        <v>0</v>
      </c>
      <c r="K128" s="149"/>
      <c r="L128" s="31"/>
      <c r="M128" s="150" t="s">
        <v>1</v>
      </c>
      <c r="N128" s="151" t="s">
        <v>38</v>
      </c>
      <c r="O128" s="152">
        <v>2.5870000000000002</v>
      </c>
      <c r="P128" s="152">
        <f>O128*H128</f>
        <v>163.23970000000003</v>
      </c>
      <c r="Q128" s="152">
        <v>8.1960000000000005E-2</v>
      </c>
      <c r="R128" s="152">
        <f>Q128*H128</f>
        <v>5.1716760000000006</v>
      </c>
      <c r="S128" s="152">
        <v>0</v>
      </c>
      <c r="T128" s="153">
        <f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54" t="s">
        <v>139</v>
      </c>
      <c r="AT128" s="154" t="s">
        <v>135</v>
      </c>
      <c r="AU128" s="154" t="s">
        <v>83</v>
      </c>
      <c r="AY128" s="18" t="s">
        <v>133</v>
      </c>
      <c r="BE128" s="155">
        <f>IF(N128="základní",J128,0)</f>
        <v>0</v>
      </c>
      <c r="BF128" s="155">
        <f>IF(N128="snížená",J128,0)</f>
        <v>0</v>
      </c>
      <c r="BG128" s="155">
        <f>IF(N128="zákl. přenesená",J128,0)</f>
        <v>0</v>
      </c>
      <c r="BH128" s="155">
        <f>IF(N128="sníž. přenesená",J128,0)</f>
        <v>0</v>
      </c>
      <c r="BI128" s="155">
        <f>IF(N128="nulová",J128,0)</f>
        <v>0</v>
      </c>
      <c r="BJ128" s="18" t="s">
        <v>81</v>
      </c>
      <c r="BK128" s="155">
        <f>ROUND(I128*H128,2)</f>
        <v>0</v>
      </c>
      <c r="BL128" s="18" t="s">
        <v>139</v>
      </c>
      <c r="BM128" s="154" t="s">
        <v>541</v>
      </c>
    </row>
    <row r="129" spans="1:65" s="13" customFormat="1">
      <c r="B129" s="156"/>
      <c r="D129" s="157" t="s">
        <v>141</v>
      </c>
      <c r="E129" s="158" t="s">
        <v>1</v>
      </c>
      <c r="F129" s="159" t="s">
        <v>542</v>
      </c>
      <c r="H129" s="160">
        <v>77.5</v>
      </c>
      <c r="L129" s="156"/>
      <c r="M129" s="161"/>
      <c r="N129" s="162"/>
      <c r="O129" s="162"/>
      <c r="P129" s="162"/>
      <c r="Q129" s="162"/>
      <c r="R129" s="162"/>
      <c r="S129" s="162"/>
      <c r="T129" s="163"/>
      <c r="AT129" s="158" t="s">
        <v>141</v>
      </c>
      <c r="AU129" s="158" t="s">
        <v>83</v>
      </c>
      <c r="AV129" s="13" t="s">
        <v>83</v>
      </c>
      <c r="AW129" s="13" t="s">
        <v>29</v>
      </c>
      <c r="AX129" s="13" t="s">
        <v>73</v>
      </c>
      <c r="AY129" s="158" t="s">
        <v>133</v>
      </c>
    </row>
    <row r="130" spans="1:65" s="13" customFormat="1">
      <c r="B130" s="156"/>
      <c r="D130" s="157" t="s">
        <v>141</v>
      </c>
      <c r="E130" s="158" t="s">
        <v>1</v>
      </c>
      <c r="F130" s="159" t="s">
        <v>543</v>
      </c>
      <c r="H130" s="160">
        <v>63.1</v>
      </c>
      <c r="L130" s="156"/>
      <c r="M130" s="161"/>
      <c r="N130" s="162"/>
      <c r="O130" s="162"/>
      <c r="P130" s="162"/>
      <c r="Q130" s="162"/>
      <c r="R130" s="162"/>
      <c r="S130" s="162"/>
      <c r="T130" s="163"/>
      <c r="AT130" s="158" t="s">
        <v>141</v>
      </c>
      <c r="AU130" s="158" t="s">
        <v>83</v>
      </c>
      <c r="AV130" s="13" t="s">
        <v>83</v>
      </c>
      <c r="AW130" s="13" t="s">
        <v>29</v>
      </c>
      <c r="AX130" s="13" t="s">
        <v>81</v>
      </c>
      <c r="AY130" s="158" t="s">
        <v>133</v>
      </c>
    </row>
    <row r="131" spans="1:65" s="2" customFormat="1" ht="24.2" customHeight="1">
      <c r="A131" s="30"/>
      <c r="B131" s="142"/>
      <c r="C131" s="143" t="s">
        <v>161</v>
      </c>
      <c r="D131" s="143" t="s">
        <v>135</v>
      </c>
      <c r="E131" s="144" t="s">
        <v>544</v>
      </c>
      <c r="F131" s="145" t="s">
        <v>545</v>
      </c>
      <c r="G131" s="146" t="s">
        <v>138</v>
      </c>
      <c r="H131" s="147">
        <v>14.4</v>
      </c>
      <c r="I131" s="148"/>
      <c r="J131" s="148">
        <f>ROUND(I131*H131,2)</f>
        <v>0</v>
      </c>
      <c r="K131" s="149"/>
      <c r="L131" s="31"/>
      <c r="M131" s="150" t="s">
        <v>1</v>
      </c>
      <c r="N131" s="151" t="s">
        <v>38</v>
      </c>
      <c r="O131" s="152">
        <v>3.8370000000000002</v>
      </c>
      <c r="P131" s="152">
        <f>O131*H131</f>
        <v>55.252800000000001</v>
      </c>
      <c r="Q131" s="152">
        <v>7.7600000000000004E-3</v>
      </c>
      <c r="R131" s="152">
        <f>Q131*H131</f>
        <v>0.11174400000000001</v>
      </c>
      <c r="S131" s="152">
        <v>0</v>
      </c>
      <c r="T131" s="153">
        <f>S131*H131</f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54" t="s">
        <v>139</v>
      </c>
      <c r="AT131" s="154" t="s">
        <v>135</v>
      </c>
      <c r="AU131" s="154" t="s">
        <v>83</v>
      </c>
      <c r="AY131" s="18" t="s">
        <v>133</v>
      </c>
      <c r="BE131" s="155">
        <f>IF(N131="základní",J131,0)</f>
        <v>0</v>
      </c>
      <c r="BF131" s="155">
        <f>IF(N131="snížená",J131,0)</f>
        <v>0</v>
      </c>
      <c r="BG131" s="155">
        <f>IF(N131="zákl. přenesená",J131,0)</f>
        <v>0</v>
      </c>
      <c r="BH131" s="155">
        <f>IF(N131="sníž. přenesená",J131,0)</f>
        <v>0</v>
      </c>
      <c r="BI131" s="155">
        <f>IF(N131="nulová",J131,0)</f>
        <v>0</v>
      </c>
      <c r="BJ131" s="18" t="s">
        <v>81</v>
      </c>
      <c r="BK131" s="155">
        <f>ROUND(I131*H131,2)</f>
        <v>0</v>
      </c>
      <c r="BL131" s="18" t="s">
        <v>139</v>
      </c>
      <c r="BM131" s="154" t="s">
        <v>546</v>
      </c>
    </row>
    <row r="132" spans="1:65" s="13" customFormat="1">
      <c r="B132" s="156"/>
      <c r="D132" s="157" t="s">
        <v>141</v>
      </c>
      <c r="E132" s="158" t="s">
        <v>1</v>
      </c>
      <c r="F132" s="159" t="s">
        <v>547</v>
      </c>
      <c r="H132" s="160">
        <v>14.4</v>
      </c>
      <c r="L132" s="156"/>
      <c r="M132" s="161"/>
      <c r="N132" s="162"/>
      <c r="O132" s="162"/>
      <c r="P132" s="162"/>
      <c r="Q132" s="162"/>
      <c r="R132" s="162"/>
      <c r="S132" s="162"/>
      <c r="T132" s="163"/>
      <c r="AT132" s="158" t="s">
        <v>141</v>
      </c>
      <c r="AU132" s="158" t="s">
        <v>83</v>
      </c>
      <c r="AV132" s="13" t="s">
        <v>83</v>
      </c>
      <c r="AW132" s="13" t="s">
        <v>29</v>
      </c>
      <c r="AX132" s="13" t="s">
        <v>81</v>
      </c>
      <c r="AY132" s="158" t="s">
        <v>133</v>
      </c>
    </row>
    <row r="133" spans="1:65" s="2" customFormat="1" ht="24.2" customHeight="1">
      <c r="A133" s="30"/>
      <c r="B133" s="142"/>
      <c r="C133" s="143" t="s">
        <v>166</v>
      </c>
      <c r="D133" s="143" t="s">
        <v>135</v>
      </c>
      <c r="E133" s="144" t="s">
        <v>548</v>
      </c>
      <c r="F133" s="145" t="s">
        <v>549</v>
      </c>
      <c r="G133" s="146" t="s">
        <v>138</v>
      </c>
      <c r="H133" s="147">
        <v>77.5</v>
      </c>
      <c r="I133" s="148"/>
      <c r="J133" s="148">
        <f>ROUND(I133*H133,2)</f>
        <v>0</v>
      </c>
      <c r="K133" s="149"/>
      <c r="L133" s="31"/>
      <c r="M133" s="150" t="s">
        <v>1</v>
      </c>
      <c r="N133" s="151" t="s">
        <v>38</v>
      </c>
      <c r="O133" s="152">
        <v>1.4</v>
      </c>
      <c r="P133" s="152">
        <f>O133*H133</f>
        <v>108.5</v>
      </c>
      <c r="Q133" s="152">
        <v>1.3500000000000001E-3</v>
      </c>
      <c r="R133" s="152">
        <f>Q133*H133</f>
        <v>0.10462500000000001</v>
      </c>
      <c r="S133" s="152">
        <v>0</v>
      </c>
      <c r="T133" s="153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54" t="s">
        <v>139</v>
      </c>
      <c r="AT133" s="154" t="s">
        <v>135</v>
      </c>
      <c r="AU133" s="154" t="s">
        <v>83</v>
      </c>
      <c r="AY133" s="18" t="s">
        <v>133</v>
      </c>
      <c r="BE133" s="155">
        <f>IF(N133="základní",J133,0)</f>
        <v>0</v>
      </c>
      <c r="BF133" s="155">
        <f>IF(N133="snížená",J133,0)</f>
        <v>0</v>
      </c>
      <c r="BG133" s="155">
        <f>IF(N133="zákl. přenesená",J133,0)</f>
        <v>0</v>
      </c>
      <c r="BH133" s="155">
        <f>IF(N133="sníž. přenesená",J133,0)</f>
        <v>0</v>
      </c>
      <c r="BI133" s="155">
        <f>IF(N133="nulová",J133,0)</f>
        <v>0</v>
      </c>
      <c r="BJ133" s="18" t="s">
        <v>81</v>
      </c>
      <c r="BK133" s="155">
        <f>ROUND(I133*H133,2)</f>
        <v>0</v>
      </c>
      <c r="BL133" s="18" t="s">
        <v>139</v>
      </c>
      <c r="BM133" s="154" t="s">
        <v>550</v>
      </c>
    </row>
    <row r="134" spans="1:65" s="13" customFormat="1">
      <c r="B134" s="156"/>
      <c r="D134" s="157" t="s">
        <v>141</v>
      </c>
      <c r="E134" s="158" t="s">
        <v>1</v>
      </c>
      <c r="F134" s="159" t="s">
        <v>551</v>
      </c>
      <c r="H134" s="160">
        <v>77.5</v>
      </c>
      <c r="L134" s="156"/>
      <c r="M134" s="161"/>
      <c r="N134" s="162"/>
      <c r="O134" s="162"/>
      <c r="P134" s="162"/>
      <c r="Q134" s="162"/>
      <c r="R134" s="162"/>
      <c r="S134" s="162"/>
      <c r="T134" s="163"/>
      <c r="AT134" s="158" t="s">
        <v>141</v>
      </c>
      <c r="AU134" s="158" t="s">
        <v>83</v>
      </c>
      <c r="AV134" s="13" t="s">
        <v>83</v>
      </c>
      <c r="AW134" s="13" t="s">
        <v>29</v>
      </c>
      <c r="AX134" s="13" t="s">
        <v>81</v>
      </c>
      <c r="AY134" s="158" t="s">
        <v>133</v>
      </c>
    </row>
    <row r="135" spans="1:65" s="2" customFormat="1" ht="33" customHeight="1">
      <c r="A135" s="30"/>
      <c r="B135" s="142"/>
      <c r="C135" s="143" t="s">
        <v>171</v>
      </c>
      <c r="D135" s="143" t="s">
        <v>135</v>
      </c>
      <c r="E135" s="144" t="s">
        <v>552</v>
      </c>
      <c r="F135" s="145" t="s">
        <v>553</v>
      </c>
      <c r="G135" s="146" t="s">
        <v>169</v>
      </c>
      <c r="H135" s="147">
        <v>12</v>
      </c>
      <c r="I135" s="148"/>
      <c r="J135" s="148">
        <f>ROUND(I135*H135,2)</f>
        <v>0</v>
      </c>
      <c r="K135" s="149"/>
      <c r="L135" s="31"/>
      <c r="M135" s="150" t="s">
        <v>1</v>
      </c>
      <c r="N135" s="151" t="s">
        <v>38</v>
      </c>
      <c r="O135" s="152">
        <v>8.0559999999999992</v>
      </c>
      <c r="P135" s="152">
        <f>O135*H135</f>
        <v>96.671999999999997</v>
      </c>
      <c r="Q135" s="152">
        <v>0.11922000000000001</v>
      </c>
      <c r="R135" s="152">
        <f>Q135*H135</f>
        <v>1.4306400000000001</v>
      </c>
      <c r="S135" s="152">
        <v>0</v>
      </c>
      <c r="T135" s="153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54" t="s">
        <v>139</v>
      </c>
      <c r="AT135" s="154" t="s">
        <v>135</v>
      </c>
      <c r="AU135" s="154" t="s">
        <v>83</v>
      </c>
      <c r="AY135" s="18" t="s">
        <v>133</v>
      </c>
      <c r="BE135" s="155">
        <f>IF(N135="základní",J135,0)</f>
        <v>0</v>
      </c>
      <c r="BF135" s="155">
        <f>IF(N135="snížená",J135,0)</f>
        <v>0</v>
      </c>
      <c r="BG135" s="155">
        <f>IF(N135="zákl. přenesená",J135,0)</f>
        <v>0</v>
      </c>
      <c r="BH135" s="155">
        <f>IF(N135="sníž. přenesená",J135,0)</f>
        <v>0</v>
      </c>
      <c r="BI135" s="155">
        <f>IF(N135="nulová",J135,0)</f>
        <v>0</v>
      </c>
      <c r="BJ135" s="18" t="s">
        <v>81</v>
      </c>
      <c r="BK135" s="155">
        <f>ROUND(I135*H135,2)</f>
        <v>0</v>
      </c>
      <c r="BL135" s="18" t="s">
        <v>139</v>
      </c>
      <c r="BM135" s="154" t="s">
        <v>554</v>
      </c>
    </row>
    <row r="136" spans="1:65" s="13" customFormat="1">
      <c r="B136" s="156"/>
      <c r="D136" s="157" t="s">
        <v>141</v>
      </c>
      <c r="E136" s="158" t="s">
        <v>1</v>
      </c>
      <c r="F136" s="159" t="s">
        <v>555</v>
      </c>
      <c r="H136" s="160">
        <v>12</v>
      </c>
      <c r="L136" s="156"/>
      <c r="M136" s="161"/>
      <c r="N136" s="162"/>
      <c r="O136" s="162"/>
      <c r="P136" s="162"/>
      <c r="Q136" s="162"/>
      <c r="R136" s="162"/>
      <c r="S136" s="162"/>
      <c r="T136" s="163"/>
      <c r="AT136" s="158" t="s">
        <v>141</v>
      </c>
      <c r="AU136" s="158" t="s">
        <v>83</v>
      </c>
      <c r="AV136" s="13" t="s">
        <v>83</v>
      </c>
      <c r="AW136" s="13" t="s">
        <v>29</v>
      </c>
      <c r="AX136" s="13" t="s">
        <v>81</v>
      </c>
      <c r="AY136" s="158" t="s">
        <v>133</v>
      </c>
    </row>
    <row r="137" spans="1:65" s="2" customFormat="1" ht="16.5" customHeight="1">
      <c r="A137" s="30"/>
      <c r="B137" s="142"/>
      <c r="C137" s="143" t="s">
        <v>147</v>
      </c>
      <c r="D137" s="143" t="s">
        <v>135</v>
      </c>
      <c r="E137" s="144" t="s">
        <v>556</v>
      </c>
      <c r="F137" s="145" t="s">
        <v>557</v>
      </c>
      <c r="G137" s="146" t="s">
        <v>169</v>
      </c>
      <c r="H137" s="147">
        <v>6</v>
      </c>
      <c r="I137" s="148"/>
      <c r="J137" s="148">
        <f>ROUND(I137*H137,2)</f>
        <v>0</v>
      </c>
      <c r="K137" s="149"/>
      <c r="L137" s="31"/>
      <c r="M137" s="150" t="s">
        <v>1</v>
      </c>
      <c r="N137" s="151" t="s">
        <v>38</v>
      </c>
      <c r="O137" s="152">
        <v>4.2</v>
      </c>
      <c r="P137" s="152">
        <f>O137*H137</f>
        <v>25.200000000000003</v>
      </c>
      <c r="Q137" s="152">
        <v>1.24E-3</v>
      </c>
      <c r="R137" s="152">
        <f>Q137*H137</f>
        <v>7.4400000000000004E-3</v>
      </c>
      <c r="S137" s="152">
        <v>0</v>
      </c>
      <c r="T137" s="153">
        <f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54" t="s">
        <v>139</v>
      </c>
      <c r="AT137" s="154" t="s">
        <v>135</v>
      </c>
      <c r="AU137" s="154" t="s">
        <v>83</v>
      </c>
      <c r="AY137" s="18" t="s">
        <v>133</v>
      </c>
      <c r="BE137" s="155">
        <f>IF(N137="základní",J137,0)</f>
        <v>0</v>
      </c>
      <c r="BF137" s="155">
        <f>IF(N137="snížená",J137,0)</f>
        <v>0</v>
      </c>
      <c r="BG137" s="155">
        <f>IF(N137="zákl. přenesená",J137,0)</f>
        <v>0</v>
      </c>
      <c r="BH137" s="155">
        <f>IF(N137="sníž. přenesená",J137,0)</f>
        <v>0</v>
      </c>
      <c r="BI137" s="155">
        <f>IF(N137="nulová",J137,0)</f>
        <v>0</v>
      </c>
      <c r="BJ137" s="18" t="s">
        <v>81</v>
      </c>
      <c r="BK137" s="155">
        <f>ROUND(I137*H137,2)</f>
        <v>0</v>
      </c>
      <c r="BL137" s="18" t="s">
        <v>139</v>
      </c>
      <c r="BM137" s="154" t="s">
        <v>558</v>
      </c>
    </row>
    <row r="138" spans="1:65" s="12" customFormat="1" ht="22.9" customHeight="1">
      <c r="B138" s="130"/>
      <c r="D138" s="131" t="s">
        <v>72</v>
      </c>
      <c r="E138" s="140" t="s">
        <v>285</v>
      </c>
      <c r="F138" s="140" t="s">
        <v>286</v>
      </c>
      <c r="J138" s="141">
        <f>BK138</f>
        <v>0</v>
      </c>
      <c r="L138" s="130"/>
      <c r="M138" s="134"/>
      <c r="N138" s="135"/>
      <c r="O138" s="135"/>
      <c r="P138" s="136">
        <f>P139</f>
        <v>5.6724059999999996</v>
      </c>
      <c r="Q138" s="135"/>
      <c r="R138" s="136">
        <f>R139</f>
        <v>0</v>
      </c>
      <c r="S138" s="135"/>
      <c r="T138" s="137">
        <f>T139</f>
        <v>0</v>
      </c>
      <c r="AR138" s="131" t="s">
        <v>81</v>
      </c>
      <c r="AT138" s="138" t="s">
        <v>72</v>
      </c>
      <c r="AU138" s="138" t="s">
        <v>81</v>
      </c>
      <c r="AY138" s="131" t="s">
        <v>133</v>
      </c>
      <c r="BK138" s="139">
        <f>BK139</f>
        <v>0</v>
      </c>
    </row>
    <row r="139" spans="1:65" s="2" customFormat="1" ht="16.5" customHeight="1">
      <c r="A139" s="30"/>
      <c r="B139" s="142"/>
      <c r="C139" s="143" t="s">
        <v>180</v>
      </c>
      <c r="D139" s="143" t="s">
        <v>135</v>
      </c>
      <c r="E139" s="144" t="s">
        <v>292</v>
      </c>
      <c r="F139" s="145" t="s">
        <v>293</v>
      </c>
      <c r="G139" s="146" t="s">
        <v>146</v>
      </c>
      <c r="H139" s="147">
        <v>6.8259999999999996</v>
      </c>
      <c r="I139" s="148"/>
      <c r="J139" s="148">
        <f>ROUND(I139*H139,2)</f>
        <v>0</v>
      </c>
      <c r="K139" s="149"/>
      <c r="L139" s="31"/>
      <c r="M139" s="187" t="s">
        <v>1</v>
      </c>
      <c r="N139" s="188" t="s">
        <v>38</v>
      </c>
      <c r="O139" s="189">
        <v>0.83099999999999996</v>
      </c>
      <c r="P139" s="189">
        <f>O139*H139</f>
        <v>5.6724059999999996</v>
      </c>
      <c r="Q139" s="189">
        <v>0</v>
      </c>
      <c r="R139" s="189">
        <f>Q139*H139</f>
        <v>0</v>
      </c>
      <c r="S139" s="189">
        <v>0</v>
      </c>
      <c r="T139" s="190">
        <f>S139*H139</f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54" t="s">
        <v>139</v>
      </c>
      <c r="AT139" s="154" t="s">
        <v>135</v>
      </c>
      <c r="AU139" s="154" t="s">
        <v>83</v>
      </c>
      <c r="AY139" s="18" t="s">
        <v>133</v>
      </c>
      <c r="BE139" s="155">
        <f>IF(N139="základní",J139,0)</f>
        <v>0</v>
      </c>
      <c r="BF139" s="155">
        <f>IF(N139="snížená",J139,0)</f>
        <v>0</v>
      </c>
      <c r="BG139" s="155">
        <f>IF(N139="zákl. přenesená",J139,0)</f>
        <v>0</v>
      </c>
      <c r="BH139" s="155">
        <f>IF(N139="sníž. přenesená",J139,0)</f>
        <v>0</v>
      </c>
      <c r="BI139" s="155">
        <f>IF(N139="nulová",J139,0)</f>
        <v>0</v>
      </c>
      <c r="BJ139" s="18" t="s">
        <v>81</v>
      </c>
      <c r="BK139" s="155">
        <f>ROUND(I139*H139,2)</f>
        <v>0</v>
      </c>
      <c r="BL139" s="18" t="s">
        <v>139</v>
      </c>
      <c r="BM139" s="154" t="s">
        <v>559</v>
      </c>
    </row>
    <row r="140" spans="1:65" s="2" customFormat="1" ht="6.95" customHeight="1">
      <c r="A140" s="30"/>
      <c r="B140" s="45"/>
      <c r="C140" s="46"/>
      <c r="D140" s="46"/>
      <c r="E140" s="46"/>
      <c r="F140" s="46"/>
      <c r="G140" s="46"/>
      <c r="H140" s="46"/>
      <c r="I140" s="46"/>
      <c r="J140" s="46"/>
      <c r="K140" s="46"/>
      <c r="L140" s="31"/>
      <c r="M140" s="30"/>
      <c r="O140" s="30"/>
      <c r="P140" s="30"/>
      <c r="Q140" s="30"/>
      <c r="R140" s="30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</row>
  </sheetData>
  <autoFilter ref="C118:K139" xr:uid="{00000000-0009-0000-0000-000005000000}"/>
  <mergeCells count="8">
    <mergeCell ref="E109:H109"/>
    <mergeCell ref="E111:H111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M132"/>
  <sheetViews>
    <sheetView showGridLines="0" topLeftCell="A110" workbookViewId="0">
      <selection activeCell="I131" activeCellId="4" sqref="I122 I124 I126 I127 I13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1"/>
    </row>
    <row r="2" spans="1:46" s="1" customFormat="1" ht="36.950000000000003" customHeight="1">
      <c r="L2" s="230" t="s">
        <v>5</v>
      </c>
      <c r="M2" s="224"/>
      <c r="N2" s="224"/>
      <c r="O2" s="224"/>
      <c r="P2" s="224"/>
      <c r="Q2" s="224"/>
      <c r="R2" s="224"/>
      <c r="S2" s="224"/>
      <c r="T2" s="224"/>
      <c r="U2" s="224"/>
      <c r="V2" s="224"/>
      <c r="AT2" s="18" t="s">
        <v>98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pans="1:46" s="1" customFormat="1" ht="24.95" customHeight="1">
      <c r="B4" s="21"/>
      <c r="D4" s="22" t="s">
        <v>105</v>
      </c>
      <c r="L4" s="21"/>
      <c r="M4" s="92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35" t="str">
        <f>'Rekapitulace stavby'!K6</f>
        <v>Dolní Věstonice - Dům přírody PÁLAVY</v>
      </c>
      <c r="F7" s="236"/>
      <c r="G7" s="236"/>
      <c r="H7" s="236"/>
      <c r="L7" s="21"/>
    </row>
    <row r="8" spans="1:46" s="2" customFormat="1" ht="12" customHeight="1">
      <c r="A8" s="30"/>
      <c r="B8" s="31"/>
      <c r="C8" s="30"/>
      <c r="D8" s="27" t="s">
        <v>106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01" t="s">
        <v>560</v>
      </c>
      <c r="F9" s="237"/>
      <c r="G9" s="237"/>
      <c r="H9" s="237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7" t="s">
        <v>16</v>
      </c>
      <c r="E11" s="30"/>
      <c r="F11" s="25" t="s">
        <v>1</v>
      </c>
      <c r="G11" s="30"/>
      <c r="H11" s="30"/>
      <c r="I11" s="27" t="s">
        <v>17</v>
      </c>
      <c r="J11" s="25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7" t="s">
        <v>18</v>
      </c>
      <c r="E12" s="30"/>
      <c r="F12" s="25" t="s">
        <v>19</v>
      </c>
      <c r="G12" s="30"/>
      <c r="H12" s="30"/>
      <c r="I12" s="27" t="s">
        <v>20</v>
      </c>
      <c r="J12" s="53" t="str">
        <f>'Rekapitulace stavby'!AN8</f>
        <v>19. 7. 2021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22</v>
      </c>
      <c r="E14" s="30"/>
      <c r="F14" s="30"/>
      <c r="G14" s="30"/>
      <c r="H14" s="30"/>
      <c r="I14" s="27" t="s">
        <v>23</v>
      </c>
      <c r="J14" s="25" t="s">
        <v>1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5" t="s">
        <v>24</v>
      </c>
      <c r="F15" s="30"/>
      <c r="G15" s="30"/>
      <c r="H15" s="30"/>
      <c r="I15" s="27" t="s">
        <v>25</v>
      </c>
      <c r="J15" s="25" t="s">
        <v>1</v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7" t="s">
        <v>26</v>
      </c>
      <c r="E17" s="30"/>
      <c r="F17" s="30"/>
      <c r="G17" s="30"/>
      <c r="H17" s="30"/>
      <c r="I17" s="27" t="s">
        <v>23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5" t="s">
        <v>27</v>
      </c>
      <c r="F18" s="30"/>
      <c r="G18" s="30"/>
      <c r="H18" s="30"/>
      <c r="I18" s="27" t="s">
        <v>25</v>
      </c>
      <c r="J18" s="25" t="s">
        <v>1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7" t="s">
        <v>28</v>
      </c>
      <c r="E20" s="30"/>
      <c r="F20" s="30"/>
      <c r="G20" s="30"/>
      <c r="H20" s="30"/>
      <c r="I20" s="27" t="s">
        <v>23</v>
      </c>
      <c r="J20" s="25" t="s">
        <v>1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5" t="s">
        <v>27</v>
      </c>
      <c r="F21" s="30"/>
      <c r="G21" s="30"/>
      <c r="H21" s="30"/>
      <c r="I21" s="27" t="s">
        <v>25</v>
      </c>
      <c r="J21" s="25" t="s">
        <v>1</v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7" t="s">
        <v>30</v>
      </c>
      <c r="E23" s="30"/>
      <c r="F23" s="30"/>
      <c r="G23" s="30"/>
      <c r="H23" s="30"/>
      <c r="I23" s="27" t="s">
        <v>23</v>
      </c>
      <c r="J23" s="25" t="str">
        <f>IF('Rekapitulace stavby'!AN19="","",'Rekapitulace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5" t="str">
        <f>IF('Rekapitulace stavby'!E20="","",'Rekapitulace stavby'!E20)</f>
        <v xml:space="preserve"> </v>
      </c>
      <c r="F24" s="30"/>
      <c r="G24" s="30"/>
      <c r="H24" s="30"/>
      <c r="I24" s="27" t="s">
        <v>25</v>
      </c>
      <c r="J24" s="25" t="str">
        <f>IF('Rekapitulace stavby'!AN20="","",'Rekapitulace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7" t="s">
        <v>32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93"/>
      <c r="B27" s="94"/>
      <c r="C27" s="93"/>
      <c r="D27" s="93"/>
      <c r="E27" s="226" t="s">
        <v>1</v>
      </c>
      <c r="F27" s="226"/>
      <c r="G27" s="226"/>
      <c r="H27" s="226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6" t="s">
        <v>33</v>
      </c>
      <c r="E30" s="30"/>
      <c r="F30" s="30"/>
      <c r="G30" s="30"/>
      <c r="H30" s="30"/>
      <c r="I30" s="30"/>
      <c r="J30" s="69">
        <f>ROUND(J119,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35</v>
      </c>
      <c r="G32" s="30"/>
      <c r="H32" s="30"/>
      <c r="I32" s="34" t="s">
        <v>34</v>
      </c>
      <c r="J32" s="34" t="s">
        <v>36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7" t="s">
        <v>37</v>
      </c>
      <c r="E33" s="27" t="s">
        <v>38</v>
      </c>
      <c r="F33" s="98">
        <f>ROUND((SUM(BE119:BE131)),  2)</f>
        <v>0</v>
      </c>
      <c r="G33" s="30"/>
      <c r="H33" s="30"/>
      <c r="I33" s="99">
        <v>0.21</v>
      </c>
      <c r="J33" s="98">
        <f>ROUND(((SUM(BE119:BE131))*I33),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7" t="s">
        <v>39</v>
      </c>
      <c r="F34" s="98">
        <f>ROUND((SUM(BF119:BF131)),  2)</f>
        <v>0</v>
      </c>
      <c r="G34" s="30"/>
      <c r="H34" s="30"/>
      <c r="I34" s="99">
        <v>0.15</v>
      </c>
      <c r="J34" s="98">
        <f>ROUND(((SUM(BF119:BF131))*I34),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7" t="s">
        <v>40</v>
      </c>
      <c r="F35" s="98">
        <f>ROUND((SUM(BG119:BG131)),  2)</f>
        <v>0</v>
      </c>
      <c r="G35" s="30"/>
      <c r="H35" s="30"/>
      <c r="I35" s="99">
        <v>0.21</v>
      </c>
      <c r="J35" s="98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7" t="s">
        <v>41</v>
      </c>
      <c r="F36" s="98">
        <f>ROUND((SUM(BH119:BH131)),  2)</f>
        <v>0</v>
      </c>
      <c r="G36" s="30"/>
      <c r="H36" s="30"/>
      <c r="I36" s="99">
        <v>0.15</v>
      </c>
      <c r="J36" s="98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42</v>
      </c>
      <c r="F37" s="98">
        <f>ROUND((SUM(BI119:BI131)),  2)</f>
        <v>0</v>
      </c>
      <c r="G37" s="30"/>
      <c r="H37" s="30"/>
      <c r="I37" s="99">
        <v>0</v>
      </c>
      <c r="J37" s="98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100"/>
      <c r="D39" s="101" t="s">
        <v>43</v>
      </c>
      <c r="E39" s="58"/>
      <c r="F39" s="58"/>
      <c r="G39" s="102" t="s">
        <v>44</v>
      </c>
      <c r="H39" s="103" t="s">
        <v>45</v>
      </c>
      <c r="I39" s="58"/>
      <c r="J39" s="104">
        <f>SUM(J30:J37)</f>
        <v>0</v>
      </c>
      <c r="K39" s="105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46</v>
      </c>
      <c r="E50" s="42"/>
      <c r="F50" s="42"/>
      <c r="G50" s="41" t="s">
        <v>47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48</v>
      </c>
      <c r="E61" s="33"/>
      <c r="F61" s="106" t="s">
        <v>49</v>
      </c>
      <c r="G61" s="43" t="s">
        <v>48</v>
      </c>
      <c r="H61" s="33"/>
      <c r="I61" s="33"/>
      <c r="J61" s="107" t="s">
        <v>49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50</v>
      </c>
      <c r="E65" s="44"/>
      <c r="F65" s="44"/>
      <c r="G65" s="41" t="s">
        <v>51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48</v>
      </c>
      <c r="E76" s="33"/>
      <c r="F76" s="106" t="s">
        <v>49</v>
      </c>
      <c r="G76" s="43" t="s">
        <v>48</v>
      </c>
      <c r="H76" s="33"/>
      <c r="I76" s="33"/>
      <c r="J76" s="107" t="s">
        <v>49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22" t="s">
        <v>108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35" t="str">
        <f>E7</f>
        <v>Dolní Věstonice - Dům přírody PÁLAVY</v>
      </c>
      <c r="F85" s="236"/>
      <c r="G85" s="236"/>
      <c r="H85" s="236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7" t="s">
        <v>106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201" t="str">
        <f>E9</f>
        <v>06 - Trhliny</v>
      </c>
      <c r="F87" s="237"/>
      <c r="G87" s="237"/>
      <c r="H87" s="237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7" t="s">
        <v>18</v>
      </c>
      <c r="D89" s="30"/>
      <c r="E89" s="30"/>
      <c r="F89" s="25" t="str">
        <f>F12</f>
        <v>Dolní Věstonice</v>
      </c>
      <c r="G89" s="30"/>
      <c r="H89" s="30"/>
      <c r="I89" s="27" t="s">
        <v>20</v>
      </c>
      <c r="J89" s="53" t="str">
        <f>IF(J12="","",J12)</f>
        <v>19. 7. 2021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25.7" customHeight="1">
      <c r="A91" s="30"/>
      <c r="B91" s="31"/>
      <c r="C91" s="27" t="s">
        <v>22</v>
      </c>
      <c r="D91" s="30"/>
      <c r="E91" s="30"/>
      <c r="F91" s="25" t="str">
        <f>E15</f>
        <v>Regionální muzeum v Mikulově,  Mikulov</v>
      </c>
      <c r="G91" s="30"/>
      <c r="H91" s="30"/>
      <c r="I91" s="27" t="s">
        <v>28</v>
      </c>
      <c r="J91" s="28" t="str">
        <f>E21</f>
        <v>OK Atelier, s.r.o., Břeclav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7" t="s">
        <v>26</v>
      </c>
      <c r="D92" s="30"/>
      <c r="E92" s="30"/>
      <c r="F92" s="25" t="str">
        <f>IF(E18="","",E18)</f>
        <v>OK Atelier, s.r.o., Břeclav</v>
      </c>
      <c r="G92" s="30"/>
      <c r="H92" s="30"/>
      <c r="I92" s="27" t="s">
        <v>30</v>
      </c>
      <c r="J92" s="28" t="str">
        <f>E24</f>
        <v xml:space="preserve"> 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08" t="s">
        <v>109</v>
      </c>
      <c r="D94" s="100"/>
      <c r="E94" s="100"/>
      <c r="F94" s="100"/>
      <c r="G94" s="100"/>
      <c r="H94" s="100"/>
      <c r="I94" s="100"/>
      <c r="J94" s="109" t="s">
        <v>110</v>
      </c>
      <c r="K94" s="10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10" t="s">
        <v>111</v>
      </c>
      <c r="D96" s="30"/>
      <c r="E96" s="30"/>
      <c r="F96" s="30"/>
      <c r="G96" s="30"/>
      <c r="H96" s="30"/>
      <c r="I96" s="30"/>
      <c r="J96" s="69">
        <f>J119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8" t="s">
        <v>112</v>
      </c>
    </row>
    <row r="97" spans="1:31" s="9" customFormat="1" ht="24.95" customHeight="1">
      <c r="B97" s="111"/>
      <c r="D97" s="112" t="s">
        <v>113</v>
      </c>
      <c r="E97" s="113"/>
      <c r="F97" s="113"/>
      <c r="G97" s="113"/>
      <c r="H97" s="113"/>
      <c r="I97" s="113"/>
      <c r="J97" s="114">
        <f>J120</f>
        <v>0</v>
      </c>
      <c r="L97" s="111"/>
    </row>
    <row r="98" spans="1:31" s="10" customFormat="1" ht="19.899999999999999" customHeight="1">
      <c r="B98" s="115"/>
      <c r="D98" s="116" t="s">
        <v>116</v>
      </c>
      <c r="E98" s="117"/>
      <c r="F98" s="117"/>
      <c r="G98" s="117"/>
      <c r="H98" s="117"/>
      <c r="I98" s="117"/>
      <c r="J98" s="118">
        <f>J121</f>
        <v>0</v>
      </c>
      <c r="L98" s="115"/>
    </row>
    <row r="99" spans="1:31" s="10" customFormat="1" ht="19.899999999999999" customHeight="1">
      <c r="B99" s="115"/>
      <c r="D99" s="116" t="s">
        <v>117</v>
      </c>
      <c r="E99" s="117"/>
      <c r="F99" s="117"/>
      <c r="G99" s="117"/>
      <c r="H99" s="117"/>
      <c r="I99" s="117"/>
      <c r="J99" s="118">
        <f>J130</f>
        <v>0</v>
      </c>
      <c r="L99" s="115"/>
    </row>
    <row r="100" spans="1:31" s="2" customFormat="1" ht="21.75" customHeight="1">
      <c r="A100" s="30"/>
      <c r="B100" s="31"/>
      <c r="C100" s="30"/>
      <c r="D100" s="30"/>
      <c r="E100" s="30"/>
      <c r="F100" s="30"/>
      <c r="G100" s="30"/>
      <c r="H100" s="30"/>
      <c r="I100" s="30"/>
      <c r="J100" s="30"/>
      <c r="K100" s="30"/>
      <c r="L100" s="4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1" spans="1:31" s="2" customFormat="1" ht="6.95" customHeight="1">
      <c r="A101" s="30"/>
      <c r="B101" s="45"/>
      <c r="C101" s="46"/>
      <c r="D101" s="46"/>
      <c r="E101" s="46"/>
      <c r="F101" s="46"/>
      <c r="G101" s="46"/>
      <c r="H101" s="46"/>
      <c r="I101" s="46"/>
      <c r="J101" s="46"/>
      <c r="K101" s="46"/>
      <c r="L101" s="4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5" spans="1:31" s="2" customFormat="1" ht="6.95" customHeight="1">
      <c r="A105" s="30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24.95" customHeight="1">
      <c r="A106" s="30"/>
      <c r="B106" s="31"/>
      <c r="C106" s="22" t="s">
        <v>118</v>
      </c>
      <c r="D106" s="30"/>
      <c r="E106" s="30"/>
      <c r="F106" s="30"/>
      <c r="G106" s="30"/>
      <c r="H106" s="30"/>
      <c r="I106" s="30"/>
      <c r="J106" s="30"/>
      <c r="K106" s="30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6.95" customHeight="1">
      <c r="A107" s="30"/>
      <c r="B107" s="31"/>
      <c r="C107" s="30"/>
      <c r="D107" s="30"/>
      <c r="E107" s="30"/>
      <c r="F107" s="30"/>
      <c r="G107" s="30"/>
      <c r="H107" s="30"/>
      <c r="I107" s="30"/>
      <c r="J107" s="30"/>
      <c r="K107" s="30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2" customHeight="1">
      <c r="A108" s="30"/>
      <c r="B108" s="31"/>
      <c r="C108" s="27" t="s">
        <v>14</v>
      </c>
      <c r="D108" s="30"/>
      <c r="E108" s="30"/>
      <c r="F108" s="30"/>
      <c r="G108" s="30"/>
      <c r="H108" s="30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6.5" customHeight="1">
      <c r="A109" s="30"/>
      <c r="B109" s="31"/>
      <c r="C109" s="30"/>
      <c r="D109" s="30"/>
      <c r="E109" s="235" t="str">
        <f>E7</f>
        <v>Dolní Věstonice - Dům přírody PÁLAVY</v>
      </c>
      <c r="F109" s="236"/>
      <c r="G109" s="236"/>
      <c r="H109" s="236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2" customHeight="1">
      <c r="A110" s="30"/>
      <c r="B110" s="31"/>
      <c r="C110" s="27" t="s">
        <v>106</v>
      </c>
      <c r="D110" s="30"/>
      <c r="E110" s="30"/>
      <c r="F110" s="30"/>
      <c r="G110" s="30"/>
      <c r="H110" s="30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6.5" customHeight="1">
      <c r="A111" s="30"/>
      <c r="B111" s="31"/>
      <c r="C111" s="30"/>
      <c r="D111" s="30"/>
      <c r="E111" s="201" t="str">
        <f>E9</f>
        <v>06 - Trhliny</v>
      </c>
      <c r="F111" s="237"/>
      <c r="G111" s="237"/>
      <c r="H111" s="237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6.95" customHeight="1">
      <c r="A112" s="30"/>
      <c r="B112" s="31"/>
      <c r="C112" s="30"/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2" customHeight="1">
      <c r="A113" s="30"/>
      <c r="B113" s="31"/>
      <c r="C113" s="27" t="s">
        <v>18</v>
      </c>
      <c r="D113" s="30"/>
      <c r="E113" s="30"/>
      <c r="F113" s="25" t="str">
        <f>F12</f>
        <v>Dolní Věstonice</v>
      </c>
      <c r="G113" s="30"/>
      <c r="H113" s="30"/>
      <c r="I113" s="27" t="s">
        <v>20</v>
      </c>
      <c r="J113" s="53" t="str">
        <f>IF(J12="","",J12)</f>
        <v>19. 7. 2021</v>
      </c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6.95" customHeight="1">
      <c r="A114" s="30"/>
      <c r="B114" s="31"/>
      <c r="C114" s="30"/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25.7" customHeight="1">
      <c r="A115" s="30"/>
      <c r="B115" s="31"/>
      <c r="C115" s="27" t="s">
        <v>22</v>
      </c>
      <c r="D115" s="30"/>
      <c r="E115" s="30"/>
      <c r="F115" s="25" t="str">
        <f>E15</f>
        <v>Regionální muzeum v Mikulově,  Mikulov</v>
      </c>
      <c r="G115" s="30"/>
      <c r="H115" s="30"/>
      <c r="I115" s="27" t="s">
        <v>28</v>
      </c>
      <c r="J115" s="28" t="str">
        <f>E21</f>
        <v>OK Atelier, s.r.o., Břeclav</v>
      </c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5.2" customHeight="1">
      <c r="A116" s="30"/>
      <c r="B116" s="31"/>
      <c r="C116" s="27" t="s">
        <v>26</v>
      </c>
      <c r="D116" s="30"/>
      <c r="E116" s="30"/>
      <c r="F116" s="25" t="str">
        <f>IF(E18="","",E18)</f>
        <v>OK Atelier, s.r.o., Břeclav</v>
      </c>
      <c r="G116" s="30"/>
      <c r="H116" s="30"/>
      <c r="I116" s="27" t="s">
        <v>30</v>
      </c>
      <c r="J116" s="28" t="str">
        <f>E24</f>
        <v xml:space="preserve"> </v>
      </c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0.35" customHeight="1">
      <c r="A117" s="30"/>
      <c r="B117" s="31"/>
      <c r="C117" s="30"/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11" customFormat="1" ht="29.25" customHeight="1">
      <c r="A118" s="119"/>
      <c r="B118" s="120"/>
      <c r="C118" s="121" t="s">
        <v>119</v>
      </c>
      <c r="D118" s="122" t="s">
        <v>58</v>
      </c>
      <c r="E118" s="122" t="s">
        <v>54</v>
      </c>
      <c r="F118" s="122" t="s">
        <v>55</v>
      </c>
      <c r="G118" s="122" t="s">
        <v>120</v>
      </c>
      <c r="H118" s="122" t="s">
        <v>121</v>
      </c>
      <c r="I118" s="122" t="s">
        <v>122</v>
      </c>
      <c r="J118" s="123" t="s">
        <v>110</v>
      </c>
      <c r="K118" s="124" t="s">
        <v>123</v>
      </c>
      <c r="L118" s="125"/>
      <c r="M118" s="60" t="s">
        <v>1</v>
      </c>
      <c r="N118" s="61" t="s">
        <v>37</v>
      </c>
      <c r="O118" s="61" t="s">
        <v>124</v>
      </c>
      <c r="P118" s="61" t="s">
        <v>125</v>
      </c>
      <c r="Q118" s="61" t="s">
        <v>126</v>
      </c>
      <c r="R118" s="61" t="s">
        <v>127</v>
      </c>
      <c r="S118" s="61" t="s">
        <v>128</v>
      </c>
      <c r="T118" s="62" t="s">
        <v>129</v>
      </c>
      <c r="U118" s="119"/>
      <c r="V118" s="119"/>
      <c r="W118" s="119"/>
      <c r="X118" s="119"/>
      <c r="Y118" s="119"/>
      <c r="Z118" s="119"/>
      <c r="AA118" s="119"/>
      <c r="AB118" s="119"/>
      <c r="AC118" s="119"/>
      <c r="AD118" s="119"/>
      <c r="AE118" s="119"/>
    </row>
    <row r="119" spans="1:65" s="2" customFormat="1" ht="22.9" customHeight="1">
      <c r="A119" s="30"/>
      <c r="B119" s="31"/>
      <c r="C119" s="67" t="s">
        <v>130</v>
      </c>
      <c r="D119" s="30"/>
      <c r="E119" s="30"/>
      <c r="F119" s="30"/>
      <c r="G119" s="30"/>
      <c r="H119" s="30"/>
      <c r="I119" s="30"/>
      <c r="J119" s="126">
        <f>BK119</f>
        <v>0</v>
      </c>
      <c r="K119" s="30"/>
      <c r="L119" s="31"/>
      <c r="M119" s="63"/>
      <c r="N119" s="54"/>
      <c r="O119" s="64"/>
      <c r="P119" s="127">
        <f>P120</f>
        <v>370.06165299999998</v>
      </c>
      <c r="Q119" s="64"/>
      <c r="R119" s="127">
        <f>R120</f>
        <v>0.36260000000000003</v>
      </c>
      <c r="S119" s="64"/>
      <c r="T119" s="128">
        <f>T120</f>
        <v>0.12</v>
      </c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T119" s="18" t="s">
        <v>72</v>
      </c>
      <c r="AU119" s="18" t="s">
        <v>112</v>
      </c>
      <c r="BK119" s="129">
        <f>BK120</f>
        <v>0</v>
      </c>
    </row>
    <row r="120" spans="1:65" s="12" customFormat="1" ht="25.9" customHeight="1">
      <c r="B120" s="130"/>
      <c r="D120" s="131" t="s">
        <v>72</v>
      </c>
      <c r="E120" s="132" t="s">
        <v>131</v>
      </c>
      <c r="F120" s="132" t="s">
        <v>132</v>
      </c>
      <c r="J120" s="133">
        <f>BK120</f>
        <v>0</v>
      </c>
      <c r="L120" s="130"/>
      <c r="M120" s="134"/>
      <c r="N120" s="135"/>
      <c r="O120" s="135"/>
      <c r="P120" s="136">
        <f>P121+P130</f>
        <v>370.06165299999998</v>
      </c>
      <c r="Q120" s="135"/>
      <c r="R120" s="136">
        <f>R121+R130</f>
        <v>0.36260000000000003</v>
      </c>
      <c r="S120" s="135"/>
      <c r="T120" s="137">
        <f>T121+T130</f>
        <v>0.12</v>
      </c>
      <c r="AR120" s="131" t="s">
        <v>81</v>
      </c>
      <c r="AT120" s="138" t="s">
        <v>72</v>
      </c>
      <c r="AU120" s="138" t="s">
        <v>73</v>
      </c>
      <c r="AY120" s="131" t="s">
        <v>133</v>
      </c>
      <c r="BK120" s="139">
        <f>BK121+BK130</f>
        <v>0</v>
      </c>
    </row>
    <row r="121" spans="1:65" s="12" customFormat="1" ht="22.9" customHeight="1">
      <c r="B121" s="130"/>
      <c r="D121" s="131" t="s">
        <v>72</v>
      </c>
      <c r="E121" s="140" t="s">
        <v>180</v>
      </c>
      <c r="F121" s="140" t="s">
        <v>280</v>
      </c>
      <c r="J121" s="141">
        <f>BK121</f>
        <v>0</v>
      </c>
      <c r="L121" s="130"/>
      <c r="M121" s="134"/>
      <c r="N121" s="135"/>
      <c r="O121" s="135"/>
      <c r="P121" s="136">
        <f>SUM(P122:P129)</f>
        <v>369.76</v>
      </c>
      <c r="Q121" s="135"/>
      <c r="R121" s="136">
        <f>SUM(R122:R129)</f>
        <v>0.36260000000000003</v>
      </c>
      <c r="S121" s="135"/>
      <c r="T121" s="137">
        <f>SUM(T122:T129)</f>
        <v>0.12</v>
      </c>
      <c r="AR121" s="131" t="s">
        <v>81</v>
      </c>
      <c r="AT121" s="138" t="s">
        <v>72</v>
      </c>
      <c r="AU121" s="138" t="s">
        <v>81</v>
      </c>
      <c r="AY121" s="131" t="s">
        <v>133</v>
      </c>
      <c r="BK121" s="139">
        <f>SUM(BK122:BK129)</f>
        <v>0</v>
      </c>
    </row>
    <row r="122" spans="1:65" s="2" customFormat="1" ht="37.9" customHeight="1">
      <c r="A122" s="30"/>
      <c r="B122" s="142"/>
      <c r="C122" s="143" t="s">
        <v>81</v>
      </c>
      <c r="D122" s="143" t="s">
        <v>135</v>
      </c>
      <c r="E122" s="144" t="s">
        <v>561</v>
      </c>
      <c r="F122" s="145" t="s">
        <v>562</v>
      </c>
      <c r="G122" s="146" t="s">
        <v>216</v>
      </c>
      <c r="H122" s="147">
        <v>60</v>
      </c>
      <c r="I122" s="148"/>
      <c r="J122" s="148">
        <f>ROUND(I122*H122,2)</f>
        <v>0</v>
      </c>
      <c r="K122" s="149"/>
      <c r="L122" s="31"/>
      <c r="M122" s="150" t="s">
        <v>1</v>
      </c>
      <c r="N122" s="151" t="s">
        <v>38</v>
      </c>
      <c r="O122" s="152">
        <v>0.126</v>
      </c>
      <c r="P122" s="152">
        <f>O122*H122</f>
        <v>7.5600000000000005</v>
      </c>
      <c r="Q122" s="152">
        <v>2.1000000000000001E-4</v>
      </c>
      <c r="R122" s="152">
        <f>Q122*H122</f>
        <v>1.26E-2</v>
      </c>
      <c r="S122" s="152">
        <v>0</v>
      </c>
      <c r="T122" s="153">
        <f>S122*H122</f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R122" s="154" t="s">
        <v>139</v>
      </c>
      <c r="AT122" s="154" t="s">
        <v>135</v>
      </c>
      <c r="AU122" s="154" t="s">
        <v>83</v>
      </c>
      <c r="AY122" s="18" t="s">
        <v>133</v>
      </c>
      <c r="BE122" s="155">
        <f>IF(N122="základní",J122,0)</f>
        <v>0</v>
      </c>
      <c r="BF122" s="155">
        <f>IF(N122="snížená",J122,0)</f>
        <v>0</v>
      </c>
      <c r="BG122" s="155">
        <f>IF(N122="zákl. přenesená",J122,0)</f>
        <v>0</v>
      </c>
      <c r="BH122" s="155">
        <f>IF(N122="sníž. přenesená",J122,0)</f>
        <v>0</v>
      </c>
      <c r="BI122" s="155">
        <f>IF(N122="nulová",J122,0)</f>
        <v>0</v>
      </c>
      <c r="BJ122" s="18" t="s">
        <v>81</v>
      </c>
      <c r="BK122" s="155">
        <f>ROUND(I122*H122,2)</f>
        <v>0</v>
      </c>
      <c r="BL122" s="18" t="s">
        <v>139</v>
      </c>
      <c r="BM122" s="154" t="s">
        <v>563</v>
      </c>
    </row>
    <row r="123" spans="1:65" s="13" customFormat="1">
      <c r="B123" s="156"/>
      <c r="D123" s="157" t="s">
        <v>141</v>
      </c>
      <c r="E123" s="158" t="s">
        <v>1</v>
      </c>
      <c r="F123" s="159" t="s">
        <v>564</v>
      </c>
      <c r="H123" s="160">
        <v>60</v>
      </c>
      <c r="L123" s="156"/>
      <c r="M123" s="161"/>
      <c r="N123" s="162"/>
      <c r="O123" s="162"/>
      <c r="P123" s="162"/>
      <c r="Q123" s="162"/>
      <c r="R123" s="162"/>
      <c r="S123" s="162"/>
      <c r="T123" s="163"/>
      <c r="AT123" s="158" t="s">
        <v>141</v>
      </c>
      <c r="AU123" s="158" t="s">
        <v>83</v>
      </c>
      <c r="AV123" s="13" t="s">
        <v>83</v>
      </c>
      <c r="AW123" s="13" t="s">
        <v>29</v>
      </c>
      <c r="AX123" s="13" t="s">
        <v>81</v>
      </c>
      <c r="AY123" s="158" t="s">
        <v>133</v>
      </c>
    </row>
    <row r="124" spans="1:65" s="2" customFormat="1" ht="24.2" customHeight="1">
      <c r="A124" s="30"/>
      <c r="B124" s="142"/>
      <c r="C124" s="143" t="s">
        <v>83</v>
      </c>
      <c r="D124" s="143" t="s">
        <v>135</v>
      </c>
      <c r="E124" s="144" t="s">
        <v>565</v>
      </c>
      <c r="F124" s="145" t="s">
        <v>566</v>
      </c>
      <c r="G124" s="146" t="s">
        <v>138</v>
      </c>
      <c r="H124" s="147">
        <v>40</v>
      </c>
      <c r="I124" s="148"/>
      <c r="J124" s="148">
        <f>ROUND(I124*H124,2)</f>
        <v>0</v>
      </c>
      <c r="K124" s="149"/>
      <c r="L124" s="31"/>
      <c r="M124" s="150" t="s">
        <v>1</v>
      </c>
      <c r="N124" s="151" t="s">
        <v>38</v>
      </c>
      <c r="O124" s="152">
        <v>0.21</v>
      </c>
      <c r="P124" s="152">
        <f>O124*H124</f>
        <v>8.4</v>
      </c>
      <c r="Q124" s="152">
        <v>0</v>
      </c>
      <c r="R124" s="152">
        <f>Q124*H124</f>
        <v>0</v>
      </c>
      <c r="S124" s="152">
        <v>0</v>
      </c>
      <c r="T124" s="153">
        <f>S124*H124</f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54" t="s">
        <v>139</v>
      </c>
      <c r="AT124" s="154" t="s">
        <v>135</v>
      </c>
      <c r="AU124" s="154" t="s">
        <v>83</v>
      </c>
      <c r="AY124" s="18" t="s">
        <v>133</v>
      </c>
      <c r="BE124" s="155">
        <f>IF(N124="základní",J124,0)</f>
        <v>0</v>
      </c>
      <c r="BF124" s="155">
        <f>IF(N124="snížená",J124,0)</f>
        <v>0</v>
      </c>
      <c r="BG124" s="155">
        <f>IF(N124="zákl. přenesená",J124,0)</f>
        <v>0</v>
      </c>
      <c r="BH124" s="155">
        <f>IF(N124="sníž. přenesená",J124,0)</f>
        <v>0</v>
      </c>
      <c r="BI124" s="155">
        <f>IF(N124="nulová",J124,0)</f>
        <v>0</v>
      </c>
      <c r="BJ124" s="18" t="s">
        <v>81</v>
      </c>
      <c r="BK124" s="155">
        <f>ROUND(I124*H124,2)</f>
        <v>0</v>
      </c>
      <c r="BL124" s="18" t="s">
        <v>139</v>
      </c>
      <c r="BM124" s="154" t="s">
        <v>567</v>
      </c>
    </row>
    <row r="125" spans="1:65" s="13" customFormat="1">
      <c r="B125" s="156"/>
      <c r="D125" s="157" t="s">
        <v>141</v>
      </c>
      <c r="E125" s="158" t="s">
        <v>1</v>
      </c>
      <c r="F125" s="159" t="s">
        <v>568</v>
      </c>
      <c r="H125" s="160">
        <v>40</v>
      </c>
      <c r="L125" s="156"/>
      <c r="M125" s="161"/>
      <c r="N125" s="162"/>
      <c r="O125" s="162"/>
      <c r="P125" s="162"/>
      <c r="Q125" s="162"/>
      <c r="R125" s="162"/>
      <c r="S125" s="162"/>
      <c r="T125" s="163"/>
      <c r="AT125" s="158" t="s">
        <v>141</v>
      </c>
      <c r="AU125" s="158" t="s">
        <v>83</v>
      </c>
      <c r="AV125" s="13" t="s">
        <v>83</v>
      </c>
      <c r="AW125" s="13" t="s">
        <v>29</v>
      </c>
      <c r="AX125" s="13" t="s">
        <v>81</v>
      </c>
      <c r="AY125" s="158" t="s">
        <v>133</v>
      </c>
    </row>
    <row r="126" spans="1:65" s="2" customFormat="1" ht="33" customHeight="1">
      <c r="A126" s="30"/>
      <c r="B126" s="142"/>
      <c r="C126" s="143" t="s">
        <v>151</v>
      </c>
      <c r="D126" s="143" t="s">
        <v>135</v>
      </c>
      <c r="E126" s="144" t="s">
        <v>569</v>
      </c>
      <c r="F126" s="145" t="s">
        <v>570</v>
      </c>
      <c r="G126" s="146" t="s">
        <v>138</v>
      </c>
      <c r="H126" s="147">
        <v>40</v>
      </c>
      <c r="I126" s="148"/>
      <c r="J126" s="148">
        <f>ROUND(I126*H126,2)</f>
        <v>0</v>
      </c>
      <c r="K126" s="149"/>
      <c r="L126" s="31"/>
      <c r="M126" s="150" t="s">
        <v>1</v>
      </c>
      <c r="N126" s="151" t="s">
        <v>38</v>
      </c>
      <c r="O126" s="152">
        <v>2.0169999999999999</v>
      </c>
      <c r="P126" s="152">
        <f>O126*H126</f>
        <v>80.679999999999993</v>
      </c>
      <c r="Q126" s="152">
        <v>4.4600000000000004E-3</v>
      </c>
      <c r="R126" s="152">
        <f>Q126*H126</f>
        <v>0.1784</v>
      </c>
      <c r="S126" s="152">
        <v>0</v>
      </c>
      <c r="T126" s="153">
        <f>S126*H126</f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54" t="s">
        <v>139</v>
      </c>
      <c r="AT126" s="154" t="s">
        <v>135</v>
      </c>
      <c r="AU126" s="154" t="s">
        <v>83</v>
      </c>
      <c r="AY126" s="18" t="s">
        <v>133</v>
      </c>
      <c r="BE126" s="155">
        <f>IF(N126="základní",J126,0)</f>
        <v>0</v>
      </c>
      <c r="BF126" s="155">
        <f>IF(N126="snížená",J126,0)</f>
        <v>0</v>
      </c>
      <c r="BG126" s="155">
        <f>IF(N126="zákl. přenesená",J126,0)</f>
        <v>0</v>
      </c>
      <c r="BH126" s="155">
        <f>IF(N126="sníž. přenesená",J126,0)</f>
        <v>0</v>
      </c>
      <c r="BI126" s="155">
        <f>IF(N126="nulová",J126,0)</f>
        <v>0</v>
      </c>
      <c r="BJ126" s="18" t="s">
        <v>81</v>
      </c>
      <c r="BK126" s="155">
        <f>ROUND(I126*H126,2)</f>
        <v>0</v>
      </c>
      <c r="BL126" s="18" t="s">
        <v>139</v>
      </c>
      <c r="BM126" s="154" t="s">
        <v>571</v>
      </c>
    </row>
    <row r="127" spans="1:65" s="2" customFormat="1" ht="24.2" customHeight="1">
      <c r="A127" s="30"/>
      <c r="B127" s="142"/>
      <c r="C127" s="143" t="s">
        <v>139</v>
      </c>
      <c r="D127" s="143" t="s">
        <v>135</v>
      </c>
      <c r="E127" s="144" t="s">
        <v>572</v>
      </c>
      <c r="F127" s="145" t="s">
        <v>573</v>
      </c>
      <c r="G127" s="146" t="s">
        <v>138</v>
      </c>
      <c r="H127" s="147">
        <v>120</v>
      </c>
      <c r="I127" s="148"/>
      <c r="J127" s="148">
        <f>ROUND(I127*H127,2)</f>
        <v>0</v>
      </c>
      <c r="K127" s="149"/>
      <c r="L127" s="31"/>
      <c r="M127" s="150" t="s">
        <v>1</v>
      </c>
      <c r="N127" s="151" t="s">
        <v>38</v>
      </c>
      <c r="O127" s="152">
        <v>2.2759999999999998</v>
      </c>
      <c r="P127" s="152">
        <f>O127*H127</f>
        <v>273.12</v>
      </c>
      <c r="Q127" s="152">
        <v>1.4300000000000001E-3</v>
      </c>
      <c r="R127" s="152">
        <f>Q127*H127</f>
        <v>0.1716</v>
      </c>
      <c r="S127" s="152">
        <v>1E-3</v>
      </c>
      <c r="T127" s="153">
        <f>S127*H127</f>
        <v>0.12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54" t="s">
        <v>139</v>
      </c>
      <c r="AT127" s="154" t="s">
        <v>135</v>
      </c>
      <c r="AU127" s="154" t="s">
        <v>83</v>
      </c>
      <c r="AY127" s="18" t="s">
        <v>133</v>
      </c>
      <c r="BE127" s="155">
        <f>IF(N127="základní",J127,0)</f>
        <v>0</v>
      </c>
      <c r="BF127" s="155">
        <f>IF(N127="snížená",J127,0)</f>
        <v>0</v>
      </c>
      <c r="BG127" s="155">
        <f>IF(N127="zákl. přenesená",J127,0)</f>
        <v>0</v>
      </c>
      <c r="BH127" s="155">
        <f>IF(N127="sníž. přenesená",J127,0)</f>
        <v>0</v>
      </c>
      <c r="BI127" s="155">
        <f>IF(N127="nulová",J127,0)</f>
        <v>0</v>
      </c>
      <c r="BJ127" s="18" t="s">
        <v>81</v>
      </c>
      <c r="BK127" s="155">
        <f>ROUND(I127*H127,2)</f>
        <v>0</v>
      </c>
      <c r="BL127" s="18" t="s">
        <v>139</v>
      </c>
      <c r="BM127" s="154" t="s">
        <v>574</v>
      </c>
    </row>
    <row r="128" spans="1:65" s="14" customFormat="1">
      <c r="B128" s="174"/>
      <c r="D128" s="157" t="s">
        <v>141</v>
      </c>
      <c r="E128" s="175" t="s">
        <v>1</v>
      </c>
      <c r="F128" s="176" t="s">
        <v>575</v>
      </c>
      <c r="H128" s="175" t="s">
        <v>1</v>
      </c>
      <c r="L128" s="174"/>
      <c r="M128" s="177"/>
      <c r="N128" s="178"/>
      <c r="O128" s="178"/>
      <c r="P128" s="178"/>
      <c r="Q128" s="178"/>
      <c r="R128" s="178"/>
      <c r="S128" s="178"/>
      <c r="T128" s="179"/>
      <c r="AT128" s="175" t="s">
        <v>141</v>
      </c>
      <c r="AU128" s="175" t="s">
        <v>83</v>
      </c>
      <c r="AV128" s="14" t="s">
        <v>81</v>
      </c>
      <c r="AW128" s="14" t="s">
        <v>29</v>
      </c>
      <c r="AX128" s="14" t="s">
        <v>73</v>
      </c>
      <c r="AY128" s="175" t="s">
        <v>133</v>
      </c>
    </row>
    <row r="129" spans="1:65" s="13" customFormat="1">
      <c r="B129" s="156"/>
      <c r="D129" s="157" t="s">
        <v>141</v>
      </c>
      <c r="E129" s="158" t="s">
        <v>1</v>
      </c>
      <c r="F129" s="159" t="s">
        <v>576</v>
      </c>
      <c r="H129" s="160">
        <v>120</v>
      </c>
      <c r="L129" s="156"/>
      <c r="M129" s="161"/>
      <c r="N129" s="162"/>
      <c r="O129" s="162"/>
      <c r="P129" s="162"/>
      <c r="Q129" s="162"/>
      <c r="R129" s="162"/>
      <c r="S129" s="162"/>
      <c r="T129" s="163"/>
      <c r="AT129" s="158" t="s">
        <v>141</v>
      </c>
      <c r="AU129" s="158" t="s">
        <v>83</v>
      </c>
      <c r="AV129" s="13" t="s">
        <v>83</v>
      </c>
      <c r="AW129" s="13" t="s">
        <v>29</v>
      </c>
      <c r="AX129" s="13" t="s">
        <v>81</v>
      </c>
      <c r="AY129" s="158" t="s">
        <v>133</v>
      </c>
    </row>
    <row r="130" spans="1:65" s="12" customFormat="1" ht="22.9" customHeight="1">
      <c r="B130" s="130"/>
      <c r="D130" s="131" t="s">
        <v>72</v>
      </c>
      <c r="E130" s="140" t="s">
        <v>285</v>
      </c>
      <c r="F130" s="140" t="s">
        <v>286</v>
      </c>
      <c r="J130" s="141">
        <f>BK130</f>
        <v>0</v>
      </c>
      <c r="L130" s="130"/>
      <c r="M130" s="134"/>
      <c r="N130" s="135"/>
      <c r="O130" s="135"/>
      <c r="P130" s="136">
        <f>P131</f>
        <v>0.301653</v>
      </c>
      <c r="Q130" s="135"/>
      <c r="R130" s="136">
        <f>R131</f>
        <v>0</v>
      </c>
      <c r="S130" s="135"/>
      <c r="T130" s="137">
        <f>T131</f>
        <v>0</v>
      </c>
      <c r="AR130" s="131" t="s">
        <v>81</v>
      </c>
      <c r="AT130" s="138" t="s">
        <v>72</v>
      </c>
      <c r="AU130" s="138" t="s">
        <v>81</v>
      </c>
      <c r="AY130" s="131" t="s">
        <v>133</v>
      </c>
      <c r="BK130" s="139">
        <f>BK131</f>
        <v>0</v>
      </c>
    </row>
    <row r="131" spans="1:65" s="2" customFormat="1" ht="16.5" customHeight="1">
      <c r="A131" s="30"/>
      <c r="B131" s="142"/>
      <c r="C131" s="143" t="s">
        <v>161</v>
      </c>
      <c r="D131" s="143" t="s">
        <v>135</v>
      </c>
      <c r="E131" s="144" t="s">
        <v>292</v>
      </c>
      <c r="F131" s="145" t="s">
        <v>293</v>
      </c>
      <c r="G131" s="146" t="s">
        <v>146</v>
      </c>
      <c r="H131" s="147">
        <v>0.36299999999999999</v>
      </c>
      <c r="I131" s="148"/>
      <c r="J131" s="148">
        <f>ROUND(I131*H131,2)</f>
        <v>0</v>
      </c>
      <c r="K131" s="149"/>
      <c r="L131" s="31"/>
      <c r="M131" s="187" t="s">
        <v>1</v>
      </c>
      <c r="N131" s="188" t="s">
        <v>38</v>
      </c>
      <c r="O131" s="189">
        <v>0.83099999999999996</v>
      </c>
      <c r="P131" s="189">
        <f>O131*H131</f>
        <v>0.301653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54" t="s">
        <v>139</v>
      </c>
      <c r="AT131" s="154" t="s">
        <v>135</v>
      </c>
      <c r="AU131" s="154" t="s">
        <v>83</v>
      </c>
      <c r="AY131" s="18" t="s">
        <v>133</v>
      </c>
      <c r="BE131" s="155">
        <f>IF(N131="základní",J131,0)</f>
        <v>0</v>
      </c>
      <c r="BF131" s="155">
        <f>IF(N131="snížená",J131,0)</f>
        <v>0</v>
      </c>
      <c r="BG131" s="155">
        <f>IF(N131="zákl. přenesená",J131,0)</f>
        <v>0</v>
      </c>
      <c r="BH131" s="155">
        <f>IF(N131="sníž. přenesená",J131,0)</f>
        <v>0</v>
      </c>
      <c r="BI131" s="155">
        <f>IF(N131="nulová",J131,0)</f>
        <v>0</v>
      </c>
      <c r="BJ131" s="18" t="s">
        <v>81</v>
      </c>
      <c r="BK131" s="155">
        <f>ROUND(I131*H131,2)</f>
        <v>0</v>
      </c>
      <c r="BL131" s="18" t="s">
        <v>139</v>
      </c>
      <c r="BM131" s="154" t="s">
        <v>577</v>
      </c>
    </row>
    <row r="132" spans="1:65" s="2" customFormat="1" ht="6.95" customHeight="1">
      <c r="A132" s="30"/>
      <c r="B132" s="45"/>
      <c r="C132" s="46"/>
      <c r="D132" s="46"/>
      <c r="E132" s="46"/>
      <c r="F132" s="46"/>
      <c r="G132" s="46"/>
      <c r="H132" s="46"/>
      <c r="I132" s="46"/>
      <c r="J132" s="46"/>
      <c r="K132" s="46"/>
      <c r="L132" s="31"/>
      <c r="M132" s="30"/>
      <c r="O132" s="30"/>
      <c r="P132" s="30"/>
      <c r="Q132" s="30"/>
      <c r="R132" s="3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</row>
  </sheetData>
  <autoFilter ref="C118:K131" xr:uid="{00000000-0009-0000-0000-000006000000}"/>
  <mergeCells count="8">
    <mergeCell ref="E109:H109"/>
    <mergeCell ref="E111:H111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M127"/>
  <sheetViews>
    <sheetView showGridLines="0" topLeftCell="A131" workbookViewId="0">
      <selection activeCell="I126" activeCellId="2" sqref="I122 I124 I12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1"/>
    </row>
    <row r="2" spans="1:46" s="1" customFormat="1" ht="36.950000000000003" customHeight="1">
      <c r="L2" s="230" t="s">
        <v>5</v>
      </c>
      <c r="M2" s="224"/>
      <c r="N2" s="224"/>
      <c r="O2" s="224"/>
      <c r="P2" s="224"/>
      <c r="Q2" s="224"/>
      <c r="R2" s="224"/>
      <c r="S2" s="224"/>
      <c r="T2" s="224"/>
      <c r="U2" s="224"/>
      <c r="V2" s="224"/>
      <c r="AT2" s="18" t="s">
        <v>101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pans="1:46" s="1" customFormat="1" ht="24.95" customHeight="1">
      <c r="B4" s="21"/>
      <c r="D4" s="22" t="s">
        <v>105</v>
      </c>
      <c r="L4" s="21"/>
      <c r="M4" s="92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35" t="str">
        <f>'Rekapitulace stavby'!K6</f>
        <v>Dolní Věstonice - Dům přírody PÁLAVY</v>
      </c>
      <c r="F7" s="236"/>
      <c r="G7" s="236"/>
      <c r="H7" s="236"/>
      <c r="L7" s="21"/>
    </row>
    <row r="8" spans="1:46" s="2" customFormat="1" ht="12" customHeight="1">
      <c r="A8" s="30"/>
      <c r="B8" s="31"/>
      <c r="C8" s="30"/>
      <c r="D8" s="27" t="s">
        <v>106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01" t="s">
        <v>578</v>
      </c>
      <c r="F9" s="237"/>
      <c r="G9" s="237"/>
      <c r="H9" s="237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7" t="s">
        <v>16</v>
      </c>
      <c r="E11" s="30"/>
      <c r="F11" s="25" t="s">
        <v>1</v>
      </c>
      <c r="G11" s="30"/>
      <c r="H11" s="30"/>
      <c r="I11" s="27" t="s">
        <v>17</v>
      </c>
      <c r="J11" s="25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7" t="s">
        <v>18</v>
      </c>
      <c r="E12" s="30"/>
      <c r="F12" s="25" t="s">
        <v>19</v>
      </c>
      <c r="G12" s="30"/>
      <c r="H12" s="30"/>
      <c r="I12" s="27" t="s">
        <v>20</v>
      </c>
      <c r="J12" s="53" t="str">
        <f>'Rekapitulace stavby'!AN8</f>
        <v>19. 7. 2021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22</v>
      </c>
      <c r="E14" s="30"/>
      <c r="F14" s="30"/>
      <c r="G14" s="30"/>
      <c r="H14" s="30"/>
      <c r="I14" s="27" t="s">
        <v>23</v>
      </c>
      <c r="J14" s="25" t="s">
        <v>1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5" t="s">
        <v>24</v>
      </c>
      <c r="F15" s="30"/>
      <c r="G15" s="30"/>
      <c r="H15" s="30"/>
      <c r="I15" s="27" t="s">
        <v>25</v>
      </c>
      <c r="J15" s="25" t="s">
        <v>1</v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7" t="s">
        <v>26</v>
      </c>
      <c r="E17" s="30"/>
      <c r="F17" s="30"/>
      <c r="G17" s="30"/>
      <c r="H17" s="30"/>
      <c r="I17" s="27" t="s">
        <v>23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5" t="s">
        <v>27</v>
      </c>
      <c r="F18" s="30"/>
      <c r="G18" s="30"/>
      <c r="H18" s="30"/>
      <c r="I18" s="27" t="s">
        <v>25</v>
      </c>
      <c r="J18" s="25" t="s">
        <v>1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7" t="s">
        <v>28</v>
      </c>
      <c r="E20" s="30"/>
      <c r="F20" s="30"/>
      <c r="G20" s="30"/>
      <c r="H20" s="30"/>
      <c r="I20" s="27" t="s">
        <v>23</v>
      </c>
      <c r="J20" s="25" t="s">
        <v>1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5" t="s">
        <v>27</v>
      </c>
      <c r="F21" s="30"/>
      <c r="G21" s="30"/>
      <c r="H21" s="30"/>
      <c r="I21" s="27" t="s">
        <v>25</v>
      </c>
      <c r="J21" s="25" t="s">
        <v>1</v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7" t="s">
        <v>30</v>
      </c>
      <c r="E23" s="30"/>
      <c r="F23" s="30"/>
      <c r="G23" s="30"/>
      <c r="H23" s="30"/>
      <c r="I23" s="27" t="s">
        <v>23</v>
      </c>
      <c r="J23" s="25" t="str">
        <f>IF('Rekapitulace stavby'!AN19="","",'Rekapitulace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5" t="str">
        <f>IF('Rekapitulace stavby'!E20="","",'Rekapitulace stavby'!E20)</f>
        <v xml:space="preserve"> </v>
      </c>
      <c r="F24" s="30"/>
      <c r="G24" s="30"/>
      <c r="H24" s="30"/>
      <c r="I24" s="27" t="s">
        <v>25</v>
      </c>
      <c r="J24" s="25" t="str">
        <f>IF('Rekapitulace stavby'!AN20="","",'Rekapitulace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7" t="s">
        <v>32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93"/>
      <c r="B27" s="94"/>
      <c r="C27" s="93"/>
      <c r="D27" s="93"/>
      <c r="E27" s="226" t="s">
        <v>1</v>
      </c>
      <c r="F27" s="226"/>
      <c r="G27" s="226"/>
      <c r="H27" s="226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6" t="s">
        <v>33</v>
      </c>
      <c r="E30" s="30"/>
      <c r="F30" s="30"/>
      <c r="G30" s="30"/>
      <c r="H30" s="30"/>
      <c r="I30" s="30"/>
      <c r="J30" s="69">
        <f>ROUND(J119,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35</v>
      </c>
      <c r="G32" s="30"/>
      <c r="H32" s="30"/>
      <c r="I32" s="34" t="s">
        <v>34</v>
      </c>
      <c r="J32" s="34" t="s">
        <v>36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7" t="s">
        <v>37</v>
      </c>
      <c r="E33" s="27" t="s">
        <v>38</v>
      </c>
      <c r="F33" s="98">
        <f>ROUND((SUM(BE119:BE126)),  2)</f>
        <v>0</v>
      </c>
      <c r="G33" s="30"/>
      <c r="H33" s="30"/>
      <c r="I33" s="99">
        <v>0.21</v>
      </c>
      <c r="J33" s="98">
        <f>ROUND(((SUM(BE119:BE126))*I33),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7" t="s">
        <v>39</v>
      </c>
      <c r="F34" s="98">
        <f>ROUND((SUM(BF119:BF126)),  2)</f>
        <v>0</v>
      </c>
      <c r="G34" s="30"/>
      <c r="H34" s="30"/>
      <c r="I34" s="99">
        <v>0.15</v>
      </c>
      <c r="J34" s="98">
        <f>ROUND(((SUM(BF119:BF126))*I34),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7" t="s">
        <v>40</v>
      </c>
      <c r="F35" s="98">
        <f>ROUND((SUM(BG119:BG126)),  2)</f>
        <v>0</v>
      </c>
      <c r="G35" s="30"/>
      <c r="H35" s="30"/>
      <c r="I35" s="99">
        <v>0.21</v>
      </c>
      <c r="J35" s="98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7" t="s">
        <v>41</v>
      </c>
      <c r="F36" s="98">
        <f>ROUND((SUM(BH119:BH126)),  2)</f>
        <v>0</v>
      </c>
      <c r="G36" s="30"/>
      <c r="H36" s="30"/>
      <c r="I36" s="99">
        <v>0.15</v>
      </c>
      <c r="J36" s="98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42</v>
      </c>
      <c r="F37" s="98">
        <f>ROUND((SUM(BI119:BI126)),  2)</f>
        <v>0</v>
      </c>
      <c r="G37" s="30"/>
      <c r="H37" s="30"/>
      <c r="I37" s="99">
        <v>0</v>
      </c>
      <c r="J37" s="98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100"/>
      <c r="D39" s="101" t="s">
        <v>43</v>
      </c>
      <c r="E39" s="58"/>
      <c r="F39" s="58"/>
      <c r="G39" s="102" t="s">
        <v>44</v>
      </c>
      <c r="H39" s="103" t="s">
        <v>45</v>
      </c>
      <c r="I39" s="58"/>
      <c r="J39" s="104">
        <f>SUM(J30:J37)</f>
        <v>0</v>
      </c>
      <c r="K39" s="105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46</v>
      </c>
      <c r="E50" s="42"/>
      <c r="F50" s="42"/>
      <c r="G50" s="41" t="s">
        <v>47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48</v>
      </c>
      <c r="E61" s="33"/>
      <c r="F61" s="106" t="s">
        <v>49</v>
      </c>
      <c r="G61" s="43" t="s">
        <v>48</v>
      </c>
      <c r="H61" s="33"/>
      <c r="I61" s="33"/>
      <c r="J61" s="107" t="s">
        <v>49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50</v>
      </c>
      <c r="E65" s="44"/>
      <c r="F65" s="44"/>
      <c r="G65" s="41" t="s">
        <v>51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48</v>
      </c>
      <c r="E76" s="33"/>
      <c r="F76" s="106" t="s">
        <v>49</v>
      </c>
      <c r="G76" s="43" t="s">
        <v>48</v>
      </c>
      <c r="H76" s="33"/>
      <c r="I76" s="33"/>
      <c r="J76" s="107" t="s">
        <v>49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22" t="s">
        <v>108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35" t="str">
        <f>E7</f>
        <v>Dolní Věstonice - Dům přírody PÁLAVY</v>
      </c>
      <c r="F85" s="236"/>
      <c r="G85" s="236"/>
      <c r="H85" s="236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7" t="s">
        <v>106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201" t="str">
        <f>E9</f>
        <v>07 - Dodatečné sepnutí objektu táhly - sklep</v>
      </c>
      <c r="F87" s="237"/>
      <c r="G87" s="237"/>
      <c r="H87" s="237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7" t="s">
        <v>18</v>
      </c>
      <c r="D89" s="30"/>
      <c r="E89" s="30"/>
      <c r="F89" s="25" t="str">
        <f>F12</f>
        <v>Dolní Věstonice</v>
      </c>
      <c r="G89" s="30"/>
      <c r="H89" s="30"/>
      <c r="I89" s="27" t="s">
        <v>20</v>
      </c>
      <c r="J89" s="53" t="str">
        <f>IF(J12="","",J12)</f>
        <v>19. 7. 2021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25.7" customHeight="1">
      <c r="A91" s="30"/>
      <c r="B91" s="31"/>
      <c r="C91" s="27" t="s">
        <v>22</v>
      </c>
      <c r="D91" s="30"/>
      <c r="E91" s="30"/>
      <c r="F91" s="25" t="str">
        <f>E15</f>
        <v>Regionální muzeum v Mikulově,  Mikulov</v>
      </c>
      <c r="G91" s="30"/>
      <c r="H91" s="30"/>
      <c r="I91" s="27" t="s">
        <v>28</v>
      </c>
      <c r="J91" s="28" t="str">
        <f>E21</f>
        <v>OK Atelier, s.r.o., Břeclav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7" t="s">
        <v>26</v>
      </c>
      <c r="D92" s="30"/>
      <c r="E92" s="30"/>
      <c r="F92" s="25" t="str">
        <f>IF(E18="","",E18)</f>
        <v>OK Atelier, s.r.o., Břeclav</v>
      </c>
      <c r="G92" s="30"/>
      <c r="H92" s="30"/>
      <c r="I92" s="27" t="s">
        <v>30</v>
      </c>
      <c r="J92" s="28" t="str">
        <f>E24</f>
        <v xml:space="preserve"> 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08" t="s">
        <v>109</v>
      </c>
      <c r="D94" s="100"/>
      <c r="E94" s="100"/>
      <c r="F94" s="100"/>
      <c r="G94" s="100"/>
      <c r="H94" s="100"/>
      <c r="I94" s="100"/>
      <c r="J94" s="109" t="s">
        <v>110</v>
      </c>
      <c r="K94" s="10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10" t="s">
        <v>111</v>
      </c>
      <c r="D96" s="30"/>
      <c r="E96" s="30"/>
      <c r="F96" s="30"/>
      <c r="G96" s="30"/>
      <c r="H96" s="30"/>
      <c r="I96" s="30"/>
      <c r="J96" s="69">
        <f>J119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8" t="s">
        <v>112</v>
      </c>
    </row>
    <row r="97" spans="1:31" s="9" customFormat="1" ht="24.95" customHeight="1">
      <c r="B97" s="111"/>
      <c r="D97" s="112" t="s">
        <v>113</v>
      </c>
      <c r="E97" s="113"/>
      <c r="F97" s="113"/>
      <c r="G97" s="113"/>
      <c r="H97" s="113"/>
      <c r="I97" s="113"/>
      <c r="J97" s="114">
        <f>J120</f>
        <v>0</v>
      </c>
      <c r="L97" s="111"/>
    </row>
    <row r="98" spans="1:31" s="10" customFormat="1" ht="19.899999999999999" customHeight="1">
      <c r="B98" s="115"/>
      <c r="D98" s="116" t="s">
        <v>116</v>
      </c>
      <c r="E98" s="117"/>
      <c r="F98" s="117"/>
      <c r="G98" s="117"/>
      <c r="H98" s="117"/>
      <c r="I98" s="117"/>
      <c r="J98" s="118">
        <f>J121</f>
        <v>0</v>
      </c>
      <c r="L98" s="115"/>
    </row>
    <row r="99" spans="1:31" s="10" customFormat="1" ht="19.899999999999999" customHeight="1">
      <c r="B99" s="115"/>
      <c r="D99" s="116" t="s">
        <v>117</v>
      </c>
      <c r="E99" s="117"/>
      <c r="F99" s="117"/>
      <c r="G99" s="117"/>
      <c r="H99" s="117"/>
      <c r="I99" s="117"/>
      <c r="J99" s="118">
        <f>J125</f>
        <v>0</v>
      </c>
      <c r="L99" s="115"/>
    </row>
    <row r="100" spans="1:31" s="2" customFormat="1" ht="21.75" customHeight="1">
      <c r="A100" s="30"/>
      <c r="B100" s="31"/>
      <c r="C100" s="30"/>
      <c r="D100" s="30"/>
      <c r="E100" s="30"/>
      <c r="F100" s="30"/>
      <c r="G100" s="30"/>
      <c r="H100" s="30"/>
      <c r="I100" s="30"/>
      <c r="J100" s="30"/>
      <c r="K100" s="30"/>
      <c r="L100" s="4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1" spans="1:31" s="2" customFormat="1" ht="6.95" customHeight="1">
      <c r="A101" s="30"/>
      <c r="B101" s="45"/>
      <c r="C101" s="46"/>
      <c r="D101" s="46"/>
      <c r="E101" s="46"/>
      <c r="F101" s="46"/>
      <c r="G101" s="46"/>
      <c r="H101" s="46"/>
      <c r="I101" s="46"/>
      <c r="J101" s="46"/>
      <c r="K101" s="46"/>
      <c r="L101" s="4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5" spans="1:31" s="2" customFormat="1" ht="6.95" customHeight="1">
      <c r="A105" s="30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24.95" customHeight="1">
      <c r="A106" s="30"/>
      <c r="B106" s="31"/>
      <c r="C106" s="22" t="s">
        <v>118</v>
      </c>
      <c r="D106" s="30"/>
      <c r="E106" s="30"/>
      <c r="F106" s="30"/>
      <c r="G106" s="30"/>
      <c r="H106" s="30"/>
      <c r="I106" s="30"/>
      <c r="J106" s="30"/>
      <c r="K106" s="30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6.95" customHeight="1">
      <c r="A107" s="30"/>
      <c r="B107" s="31"/>
      <c r="C107" s="30"/>
      <c r="D107" s="30"/>
      <c r="E107" s="30"/>
      <c r="F107" s="30"/>
      <c r="G107" s="30"/>
      <c r="H107" s="30"/>
      <c r="I107" s="30"/>
      <c r="J107" s="30"/>
      <c r="K107" s="30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2" customHeight="1">
      <c r="A108" s="30"/>
      <c r="B108" s="31"/>
      <c r="C108" s="27" t="s">
        <v>14</v>
      </c>
      <c r="D108" s="30"/>
      <c r="E108" s="30"/>
      <c r="F108" s="30"/>
      <c r="G108" s="30"/>
      <c r="H108" s="30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6.5" customHeight="1">
      <c r="A109" s="30"/>
      <c r="B109" s="31"/>
      <c r="C109" s="30"/>
      <c r="D109" s="30"/>
      <c r="E109" s="235" t="str">
        <f>E7</f>
        <v>Dolní Věstonice - Dům přírody PÁLAVY</v>
      </c>
      <c r="F109" s="236"/>
      <c r="G109" s="236"/>
      <c r="H109" s="236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2" customHeight="1">
      <c r="A110" s="30"/>
      <c r="B110" s="31"/>
      <c r="C110" s="27" t="s">
        <v>106</v>
      </c>
      <c r="D110" s="30"/>
      <c r="E110" s="30"/>
      <c r="F110" s="30"/>
      <c r="G110" s="30"/>
      <c r="H110" s="30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6.5" customHeight="1">
      <c r="A111" s="30"/>
      <c r="B111" s="31"/>
      <c r="C111" s="30"/>
      <c r="D111" s="30"/>
      <c r="E111" s="201" t="str">
        <f>E9</f>
        <v>07 - Dodatečné sepnutí objektu táhly - sklep</v>
      </c>
      <c r="F111" s="237"/>
      <c r="G111" s="237"/>
      <c r="H111" s="237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6.95" customHeight="1">
      <c r="A112" s="30"/>
      <c r="B112" s="31"/>
      <c r="C112" s="30"/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2" customHeight="1">
      <c r="A113" s="30"/>
      <c r="B113" s="31"/>
      <c r="C113" s="27" t="s">
        <v>18</v>
      </c>
      <c r="D113" s="30"/>
      <c r="E113" s="30"/>
      <c r="F113" s="25" t="str">
        <f>F12</f>
        <v>Dolní Věstonice</v>
      </c>
      <c r="G113" s="30"/>
      <c r="H113" s="30"/>
      <c r="I113" s="27" t="s">
        <v>20</v>
      </c>
      <c r="J113" s="53" t="str">
        <f>IF(J12="","",J12)</f>
        <v>19. 7. 2021</v>
      </c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6.95" customHeight="1">
      <c r="A114" s="30"/>
      <c r="B114" s="31"/>
      <c r="C114" s="30"/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25.7" customHeight="1">
      <c r="A115" s="30"/>
      <c r="B115" s="31"/>
      <c r="C115" s="27" t="s">
        <v>22</v>
      </c>
      <c r="D115" s="30"/>
      <c r="E115" s="30"/>
      <c r="F115" s="25" t="str">
        <f>E15</f>
        <v>Regionální muzeum v Mikulově,  Mikulov</v>
      </c>
      <c r="G115" s="30"/>
      <c r="H115" s="30"/>
      <c r="I115" s="27" t="s">
        <v>28</v>
      </c>
      <c r="J115" s="28" t="str">
        <f>E21</f>
        <v>OK Atelier, s.r.o., Břeclav</v>
      </c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5.2" customHeight="1">
      <c r="A116" s="30"/>
      <c r="B116" s="31"/>
      <c r="C116" s="27" t="s">
        <v>26</v>
      </c>
      <c r="D116" s="30"/>
      <c r="E116" s="30"/>
      <c r="F116" s="25" t="str">
        <f>IF(E18="","",E18)</f>
        <v>OK Atelier, s.r.o., Břeclav</v>
      </c>
      <c r="G116" s="30"/>
      <c r="H116" s="30"/>
      <c r="I116" s="27" t="s">
        <v>30</v>
      </c>
      <c r="J116" s="28" t="str">
        <f>E24</f>
        <v xml:space="preserve"> </v>
      </c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0.35" customHeight="1">
      <c r="A117" s="30"/>
      <c r="B117" s="31"/>
      <c r="C117" s="30"/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11" customFormat="1" ht="29.25" customHeight="1">
      <c r="A118" s="119"/>
      <c r="B118" s="120"/>
      <c r="C118" s="121" t="s">
        <v>119</v>
      </c>
      <c r="D118" s="122" t="s">
        <v>58</v>
      </c>
      <c r="E118" s="122" t="s">
        <v>54</v>
      </c>
      <c r="F118" s="122" t="s">
        <v>55</v>
      </c>
      <c r="G118" s="122" t="s">
        <v>120</v>
      </c>
      <c r="H118" s="122" t="s">
        <v>121</v>
      </c>
      <c r="I118" s="122" t="s">
        <v>122</v>
      </c>
      <c r="J118" s="123" t="s">
        <v>110</v>
      </c>
      <c r="K118" s="124" t="s">
        <v>123</v>
      </c>
      <c r="L118" s="125"/>
      <c r="M118" s="60" t="s">
        <v>1</v>
      </c>
      <c r="N118" s="61" t="s">
        <v>37</v>
      </c>
      <c r="O118" s="61" t="s">
        <v>124</v>
      </c>
      <c r="P118" s="61" t="s">
        <v>125</v>
      </c>
      <c r="Q118" s="61" t="s">
        <v>126</v>
      </c>
      <c r="R118" s="61" t="s">
        <v>127</v>
      </c>
      <c r="S118" s="61" t="s">
        <v>128</v>
      </c>
      <c r="T118" s="62" t="s">
        <v>129</v>
      </c>
      <c r="U118" s="119"/>
      <c r="V118" s="119"/>
      <c r="W118" s="119"/>
      <c r="X118" s="119"/>
      <c r="Y118" s="119"/>
      <c r="Z118" s="119"/>
      <c r="AA118" s="119"/>
      <c r="AB118" s="119"/>
      <c r="AC118" s="119"/>
      <c r="AD118" s="119"/>
      <c r="AE118" s="119"/>
    </row>
    <row r="119" spans="1:65" s="2" customFormat="1" ht="22.9" customHeight="1">
      <c r="A119" s="30"/>
      <c r="B119" s="31"/>
      <c r="C119" s="67" t="s">
        <v>130</v>
      </c>
      <c r="D119" s="30"/>
      <c r="E119" s="30"/>
      <c r="F119" s="30"/>
      <c r="G119" s="30"/>
      <c r="H119" s="30"/>
      <c r="I119" s="30"/>
      <c r="J119" s="126">
        <f>BK119</f>
        <v>0</v>
      </c>
      <c r="K119" s="30"/>
      <c r="L119" s="31"/>
      <c r="M119" s="63"/>
      <c r="N119" s="54"/>
      <c r="O119" s="64"/>
      <c r="P119" s="127">
        <f>P120</f>
        <v>52.551170999999997</v>
      </c>
      <c r="Q119" s="64"/>
      <c r="R119" s="127">
        <f>R120</f>
        <v>0.14076</v>
      </c>
      <c r="S119" s="64"/>
      <c r="T119" s="128">
        <f>T120</f>
        <v>0</v>
      </c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T119" s="18" t="s">
        <v>72</v>
      </c>
      <c r="AU119" s="18" t="s">
        <v>112</v>
      </c>
      <c r="BK119" s="129">
        <f>BK120</f>
        <v>0</v>
      </c>
    </row>
    <row r="120" spans="1:65" s="12" customFormat="1" ht="25.9" customHeight="1">
      <c r="B120" s="130"/>
      <c r="D120" s="131" t="s">
        <v>72</v>
      </c>
      <c r="E120" s="132" t="s">
        <v>131</v>
      </c>
      <c r="F120" s="132" t="s">
        <v>132</v>
      </c>
      <c r="J120" s="133">
        <f>BK120</f>
        <v>0</v>
      </c>
      <c r="L120" s="130"/>
      <c r="M120" s="134"/>
      <c r="N120" s="135"/>
      <c r="O120" s="135"/>
      <c r="P120" s="136">
        <f>P121+P125</f>
        <v>52.551170999999997</v>
      </c>
      <c r="Q120" s="135"/>
      <c r="R120" s="136">
        <f>R121+R125</f>
        <v>0.14076</v>
      </c>
      <c r="S120" s="135"/>
      <c r="T120" s="137">
        <f>T121+T125</f>
        <v>0</v>
      </c>
      <c r="AR120" s="131" t="s">
        <v>81</v>
      </c>
      <c r="AT120" s="138" t="s">
        <v>72</v>
      </c>
      <c r="AU120" s="138" t="s">
        <v>73</v>
      </c>
      <c r="AY120" s="131" t="s">
        <v>133</v>
      </c>
      <c r="BK120" s="139">
        <f>BK121+BK125</f>
        <v>0</v>
      </c>
    </row>
    <row r="121" spans="1:65" s="12" customFormat="1" ht="22.9" customHeight="1">
      <c r="B121" s="130"/>
      <c r="D121" s="131" t="s">
        <v>72</v>
      </c>
      <c r="E121" s="140" t="s">
        <v>180</v>
      </c>
      <c r="F121" s="140" t="s">
        <v>280</v>
      </c>
      <c r="J121" s="141">
        <f>BK121</f>
        <v>0</v>
      </c>
      <c r="L121" s="130"/>
      <c r="M121" s="134"/>
      <c r="N121" s="135"/>
      <c r="O121" s="135"/>
      <c r="P121" s="136">
        <f>SUM(P122:P124)</f>
        <v>52.433999999999997</v>
      </c>
      <c r="Q121" s="135"/>
      <c r="R121" s="136">
        <f>SUM(R122:R124)</f>
        <v>0.14076</v>
      </c>
      <c r="S121" s="135"/>
      <c r="T121" s="137">
        <f>SUM(T122:T124)</f>
        <v>0</v>
      </c>
      <c r="AR121" s="131" t="s">
        <v>81</v>
      </c>
      <c r="AT121" s="138" t="s">
        <v>72</v>
      </c>
      <c r="AU121" s="138" t="s">
        <v>81</v>
      </c>
      <c r="AY121" s="131" t="s">
        <v>133</v>
      </c>
      <c r="BK121" s="139">
        <f>SUM(BK122:BK124)</f>
        <v>0</v>
      </c>
    </row>
    <row r="122" spans="1:65" s="2" customFormat="1" ht="33" customHeight="1">
      <c r="A122" s="30"/>
      <c r="B122" s="142"/>
      <c r="C122" s="143" t="s">
        <v>81</v>
      </c>
      <c r="D122" s="143" t="s">
        <v>135</v>
      </c>
      <c r="E122" s="144" t="s">
        <v>579</v>
      </c>
      <c r="F122" s="145" t="s">
        <v>580</v>
      </c>
      <c r="G122" s="146" t="s">
        <v>138</v>
      </c>
      <c r="H122" s="147">
        <v>18</v>
      </c>
      <c r="I122" s="148"/>
      <c r="J122" s="148">
        <f>ROUND(I122*H122,2)</f>
        <v>0</v>
      </c>
      <c r="K122" s="149"/>
      <c r="L122" s="31"/>
      <c r="M122" s="150" t="s">
        <v>1</v>
      </c>
      <c r="N122" s="151" t="s">
        <v>38</v>
      </c>
      <c r="O122" s="152">
        <v>1.0129999999999999</v>
      </c>
      <c r="P122" s="152">
        <f>O122*H122</f>
        <v>18.233999999999998</v>
      </c>
      <c r="Q122" s="152">
        <v>7.8200000000000006E-3</v>
      </c>
      <c r="R122" s="152">
        <f>Q122*H122</f>
        <v>0.14076</v>
      </c>
      <c r="S122" s="152">
        <v>0</v>
      </c>
      <c r="T122" s="153">
        <f>S122*H122</f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R122" s="154" t="s">
        <v>139</v>
      </c>
      <c r="AT122" s="154" t="s">
        <v>135</v>
      </c>
      <c r="AU122" s="154" t="s">
        <v>83</v>
      </c>
      <c r="AY122" s="18" t="s">
        <v>133</v>
      </c>
      <c r="BE122" s="155">
        <f>IF(N122="základní",J122,0)</f>
        <v>0</v>
      </c>
      <c r="BF122" s="155">
        <f>IF(N122="snížená",J122,0)</f>
        <v>0</v>
      </c>
      <c r="BG122" s="155">
        <f>IF(N122="zákl. přenesená",J122,0)</f>
        <v>0</v>
      </c>
      <c r="BH122" s="155">
        <f>IF(N122="sníž. přenesená",J122,0)</f>
        <v>0</v>
      </c>
      <c r="BI122" s="155">
        <f>IF(N122="nulová",J122,0)</f>
        <v>0</v>
      </c>
      <c r="BJ122" s="18" t="s">
        <v>81</v>
      </c>
      <c r="BK122" s="155">
        <f>ROUND(I122*H122,2)</f>
        <v>0</v>
      </c>
      <c r="BL122" s="18" t="s">
        <v>139</v>
      </c>
      <c r="BM122" s="154" t="s">
        <v>581</v>
      </c>
    </row>
    <row r="123" spans="1:65" s="13" customFormat="1">
      <c r="B123" s="156"/>
      <c r="D123" s="157" t="s">
        <v>141</v>
      </c>
      <c r="E123" s="158" t="s">
        <v>1</v>
      </c>
      <c r="F123" s="159" t="s">
        <v>582</v>
      </c>
      <c r="H123" s="160">
        <v>18</v>
      </c>
      <c r="L123" s="156"/>
      <c r="M123" s="161"/>
      <c r="N123" s="162"/>
      <c r="O123" s="162"/>
      <c r="P123" s="162"/>
      <c r="Q123" s="162"/>
      <c r="R123" s="162"/>
      <c r="S123" s="162"/>
      <c r="T123" s="163"/>
      <c r="AT123" s="158" t="s">
        <v>141</v>
      </c>
      <c r="AU123" s="158" t="s">
        <v>83</v>
      </c>
      <c r="AV123" s="13" t="s">
        <v>83</v>
      </c>
      <c r="AW123" s="13" t="s">
        <v>29</v>
      </c>
      <c r="AX123" s="13" t="s">
        <v>81</v>
      </c>
      <c r="AY123" s="158" t="s">
        <v>133</v>
      </c>
    </row>
    <row r="124" spans="1:65" s="2" customFormat="1" ht="24.2" customHeight="1">
      <c r="A124" s="30"/>
      <c r="B124" s="142"/>
      <c r="C124" s="143" t="s">
        <v>83</v>
      </c>
      <c r="D124" s="143" t="s">
        <v>135</v>
      </c>
      <c r="E124" s="144" t="s">
        <v>583</v>
      </c>
      <c r="F124" s="145" t="s">
        <v>584</v>
      </c>
      <c r="G124" s="146" t="s">
        <v>138</v>
      </c>
      <c r="H124" s="147">
        <v>18</v>
      </c>
      <c r="I124" s="148"/>
      <c r="J124" s="148">
        <f>ROUND(I124*H124,2)</f>
        <v>0</v>
      </c>
      <c r="K124" s="149"/>
      <c r="L124" s="31"/>
      <c r="M124" s="150" t="s">
        <v>1</v>
      </c>
      <c r="N124" s="151" t="s">
        <v>38</v>
      </c>
      <c r="O124" s="152">
        <v>1.9</v>
      </c>
      <c r="P124" s="152">
        <f>O124*H124</f>
        <v>34.199999999999996</v>
      </c>
      <c r="Q124" s="152">
        <v>0</v>
      </c>
      <c r="R124" s="152">
        <f>Q124*H124</f>
        <v>0</v>
      </c>
      <c r="S124" s="152">
        <v>0</v>
      </c>
      <c r="T124" s="153">
        <f>S124*H124</f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54" t="s">
        <v>139</v>
      </c>
      <c r="AT124" s="154" t="s">
        <v>135</v>
      </c>
      <c r="AU124" s="154" t="s">
        <v>83</v>
      </c>
      <c r="AY124" s="18" t="s">
        <v>133</v>
      </c>
      <c r="BE124" s="155">
        <f>IF(N124="základní",J124,0)</f>
        <v>0</v>
      </c>
      <c r="BF124" s="155">
        <f>IF(N124="snížená",J124,0)</f>
        <v>0</v>
      </c>
      <c r="BG124" s="155">
        <f>IF(N124="zákl. přenesená",J124,0)</f>
        <v>0</v>
      </c>
      <c r="BH124" s="155">
        <f>IF(N124="sníž. přenesená",J124,0)</f>
        <v>0</v>
      </c>
      <c r="BI124" s="155">
        <f>IF(N124="nulová",J124,0)</f>
        <v>0</v>
      </c>
      <c r="BJ124" s="18" t="s">
        <v>81</v>
      </c>
      <c r="BK124" s="155">
        <f>ROUND(I124*H124,2)</f>
        <v>0</v>
      </c>
      <c r="BL124" s="18" t="s">
        <v>139</v>
      </c>
      <c r="BM124" s="154" t="s">
        <v>585</v>
      </c>
    </row>
    <row r="125" spans="1:65" s="12" customFormat="1" ht="22.9" customHeight="1">
      <c r="B125" s="130"/>
      <c r="D125" s="131" t="s">
        <v>72</v>
      </c>
      <c r="E125" s="140" t="s">
        <v>285</v>
      </c>
      <c r="F125" s="140" t="s">
        <v>286</v>
      </c>
      <c r="J125" s="141">
        <f>BK125</f>
        <v>0</v>
      </c>
      <c r="L125" s="130"/>
      <c r="M125" s="134"/>
      <c r="N125" s="135"/>
      <c r="O125" s="135"/>
      <c r="P125" s="136">
        <f>P126</f>
        <v>0.11717099999999998</v>
      </c>
      <c r="Q125" s="135"/>
      <c r="R125" s="136">
        <f>R126</f>
        <v>0</v>
      </c>
      <c r="S125" s="135"/>
      <c r="T125" s="137">
        <f>T126</f>
        <v>0</v>
      </c>
      <c r="AR125" s="131" t="s">
        <v>81</v>
      </c>
      <c r="AT125" s="138" t="s">
        <v>72</v>
      </c>
      <c r="AU125" s="138" t="s">
        <v>81</v>
      </c>
      <c r="AY125" s="131" t="s">
        <v>133</v>
      </c>
      <c r="BK125" s="139">
        <f>BK126</f>
        <v>0</v>
      </c>
    </row>
    <row r="126" spans="1:65" s="2" customFormat="1" ht="16.5" customHeight="1">
      <c r="A126" s="30"/>
      <c r="B126" s="142"/>
      <c r="C126" s="143" t="s">
        <v>151</v>
      </c>
      <c r="D126" s="143" t="s">
        <v>135</v>
      </c>
      <c r="E126" s="144" t="s">
        <v>292</v>
      </c>
      <c r="F126" s="145" t="s">
        <v>293</v>
      </c>
      <c r="G126" s="146" t="s">
        <v>146</v>
      </c>
      <c r="H126" s="147">
        <v>0.14099999999999999</v>
      </c>
      <c r="I126" s="148"/>
      <c r="J126" s="148">
        <f>ROUND(I126*H126,2)</f>
        <v>0</v>
      </c>
      <c r="K126" s="149"/>
      <c r="L126" s="31"/>
      <c r="M126" s="187" t="s">
        <v>1</v>
      </c>
      <c r="N126" s="188" t="s">
        <v>38</v>
      </c>
      <c r="O126" s="189">
        <v>0.83099999999999996</v>
      </c>
      <c r="P126" s="189">
        <f>O126*H126</f>
        <v>0.11717099999999998</v>
      </c>
      <c r="Q126" s="189">
        <v>0</v>
      </c>
      <c r="R126" s="189">
        <f>Q126*H126</f>
        <v>0</v>
      </c>
      <c r="S126" s="189">
        <v>0</v>
      </c>
      <c r="T126" s="190">
        <f>S126*H126</f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54" t="s">
        <v>139</v>
      </c>
      <c r="AT126" s="154" t="s">
        <v>135</v>
      </c>
      <c r="AU126" s="154" t="s">
        <v>83</v>
      </c>
      <c r="AY126" s="18" t="s">
        <v>133</v>
      </c>
      <c r="BE126" s="155">
        <f>IF(N126="základní",J126,0)</f>
        <v>0</v>
      </c>
      <c r="BF126" s="155">
        <f>IF(N126="snížená",J126,0)</f>
        <v>0</v>
      </c>
      <c r="BG126" s="155">
        <f>IF(N126="zákl. přenesená",J126,0)</f>
        <v>0</v>
      </c>
      <c r="BH126" s="155">
        <f>IF(N126="sníž. přenesená",J126,0)</f>
        <v>0</v>
      </c>
      <c r="BI126" s="155">
        <f>IF(N126="nulová",J126,0)</f>
        <v>0</v>
      </c>
      <c r="BJ126" s="18" t="s">
        <v>81</v>
      </c>
      <c r="BK126" s="155">
        <f>ROUND(I126*H126,2)</f>
        <v>0</v>
      </c>
      <c r="BL126" s="18" t="s">
        <v>139</v>
      </c>
      <c r="BM126" s="154" t="s">
        <v>586</v>
      </c>
    </row>
    <row r="127" spans="1:65" s="2" customFormat="1" ht="6.95" customHeight="1">
      <c r="A127" s="30"/>
      <c r="B127" s="45"/>
      <c r="C127" s="46"/>
      <c r="D127" s="46"/>
      <c r="E127" s="46"/>
      <c r="F127" s="46"/>
      <c r="G127" s="46"/>
      <c r="H127" s="46"/>
      <c r="I127" s="46"/>
      <c r="J127" s="46"/>
      <c r="K127" s="46"/>
      <c r="L127" s="31"/>
      <c r="M127" s="30"/>
      <c r="O127" s="30"/>
      <c r="P127" s="30"/>
      <c r="Q127" s="30"/>
      <c r="R127" s="3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</sheetData>
  <autoFilter ref="C118:K126" xr:uid="{00000000-0009-0000-0000-000007000000}"/>
  <mergeCells count="8">
    <mergeCell ref="E109:H109"/>
    <mergeCell ref="E111:H111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BM135"/>
  <sheetViews>
    <sheetView showGridLines="0" topLeftCell="A107" workbookViewId="0">
      <selection activeCell="I132" activeCellId="9" sqref="H124 I124 H127 I127 H128 I128 H130 I130 H132 I13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1"/>
    </row>
    <row r="2" spans="1:46" s="1" customFormat="1" ht="36.950000000000003" customHeight="1">
      <c r="L2" s="230" t="s">
        <v>5</v>
      </c>
      <c r="M2" s="224"/>
      <c r="N2" s="224"/>
      <c r="O2" s="224"/>
      <c r="P2" s="224"/>
      <c r="Q2" s="224"/>
      <c r="R2" s="224"/>
      <c r="S2" s="224"/>
      <c r="T2" s="224"/>
      <c r="U2" s="224"/>
      <c r="V2" s="224"/>
      <c r="AT2" s="18" t="s">
        <v>104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pans="1:46" s="1" customFormat="1" ht="24.95" customHeight="1">
      <c r="B4" s="21"/>
      <c r="D4" s="22" t="s">
        <v>105</v>
      </c>
      <c r="L4" s="21"/>
      <c r="M4" s="92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35" t="str">
        <f>'Rekapitulace stavby'!K6</f>
        <v>Dolní Věstonice - Dům přírody PÁLAVY</v>
      </c>
      <c r="F7" s="236"/>
      <c r="G7" s="236"/>
      <c r="H7" s="236"/>
      <c r="L7" s="21"/>
    </row>
    <row r="8" spans="1:46" s="2" customFormat="1" ht="12" customHeight="1">
      <c r="A8" s="30"/>
      <c r="B8" s="31"/>
      <c r="C8" s="30"/>
      <c r="D8" s="27" t="s">
        <v>106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01" t="s">
        <v>587</v>
      </c>
      <c r="F9" s="237"/>
      <c r="G9" s="237"/>
      <c r="H9" s="237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7" t="s">
        <v>16</v>
      </c>
      <c r="E11" s="30"/>
      <c r="F11" s="25" t="s">
        <v>1</v>
      </c>
      <c r="G11" s="30"/>
      <c r="H11" s="30"/>
      <c r="I11" s="27" t="s">
        <v>17</v>
      </c>
      <c r="J11" s="25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7" t="s">
        <v>18</v>
      </c>
      <c r="E12" s="30"/>
      <c r="F12" s="25" t="s">
        <v>19</v>
      </c>
      <c r="G12" s="30"/>
      <c r="H12" s="30"/>
      <c r="I12" s="27" t="s">
        <v>20</v>
      </c>
      <c r="J12" s="53" t="str">
        <f>'Rekapitulace stavby'!AN8</f>
        <v>19. 7. 2021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22</v>
      </c>
      <c r="E14" s="30"/>
      <c r="F14" s="30"/>
      <c r="G14" s="30"/>
      <c r="H14" s="30"/>
      <c r="I14" s="27" t="s">
        <v>23</v>
      </c>
      <c r="J14" s="25" t="s">
        <v>1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5" t="s">
        <v>24</v>
      </c>
      <c r="F15" s="30"/>
      <c r="G15" s="30"/>
      <c r="H15" s="30"/>
      <c r="I15" s="27" t="s">
        <v>25</v>
      </c>
      <c r="J15" s="25" t="s">
        <v>1</v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7" t="s">
        <v>26</v>
      </c>
      <c r="E17" s="30"/>
      <c r="F17" s="30"/>
      <c r="G17" s="30"/>
      <c r="H17" s="30"/>
      <c r="I17" s="27" t="s">
        <v>23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5" t="s">
        <v>27</v>
      </c>
      <c r="F18" s="30"/>
      <c r="G18" s="30"/>
      <c r="H18" s="30"/>
      <c r="I18" s="27" t="s">
        <v>25</v>
      </c>
      <c r="J18" s="25" t="s">
        <v>1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7" t="s">
        <v>28</v>
      </c>
      <c r="E20" s="30"/>
      <c r="F20" s="30"/>
      <c r="G20" s="30"/>
      <c r="H20" s="30"/>
      <c r="I20" s="27" t="s">
        <v>23</v>
      </c>
      <c r="J20" s="25" t="s">
        <v>1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5" t="s">
        <v>27</v>
      </c>
      <c r="F21" s="30"/>
      <c r="G21" s="30"/>
      <c r="H21" s="30"/>
      <c r="I21" s="27" t="s">
        <v>25</v>
      </c>
      <c r="J21" s="25" t="s">
        <v>1</v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7" t="s">
        <v>30</v>
      </c>
      <c r="E23" s="30"/>
      <c r="F23" s="30"/>
      <c r="G23" s="30"/>
      <c r="H23" s="30"/>
      <c r="I23" s="27" t="s">
        <v>23</v>
      </c>
      <c r="J23" s="25" t="str">
        <f>IF('Rekapitulace stavby'!AN19="","",'Rekapitulace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5" t="str">
        <f>IF('Rekapitulace stavby'!E20="","",'Rekapitulace stavby'!E20)</f>
        <v xml:space="preserve"> </v>
      </c>
      <c r="F24" s="30"/>
      <c r="G24" s="30"/>
      <c r="H24" s="30"/>
      <c r="I24" s="27" t="s">
        <v>25</v>
      </c>
      <c r="J24" s="25" t="str">
        <f>IF('Rekapitulace stavby'!AN20="","",'Rekapitulace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7" t="s">
        <v>32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93"/>
      <c r="B27" s="94"/>
      <c r="C27" s="93"/>
      <c r="D27" s="93"/>
      <c r="E27" s="226" t="s">
        <v>1</v>
      </c>
      <c r="F27" s="226"/>
      <c r="G27" s="226"/>
      <c r="H27" s="226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6" t="s">
        <v>33</v>
      </c>
      <c r="E30" s="30"/>
      <c r="F30" s="30"/>
      <c r="G30" s="30"/>
      <c r="H30" s="30"/>
      <c r="I30" s="30"/>
      <c r="J30" s="69">
        <f>ROUND(J121,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35</v>
      </c>
      <c r="G32" s="30"/>
      <c r="H32" s="30"/>
      <c r="I32" s="34" t="s">
        <v>34</v>
      </c>
      <c r="J32" s="34" t="s">
        <v>36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7" t="s">
        <v>37</v>
      </c>
      <c r="E33" s="27" t="s">
        <v>38</v>
      </c>
      <c r="F33" s="98">
        <f>ROUND((SUM(BE121:BE134)),  2)</f>
        <v>0</v>
      </c>
      <c r="G33" s="30"/>
      <c r="H33" s="30"/>
      <c r="I33" s="99">
        <v>0.21</v>
      </c>
      <c r="J33" s="98">
        <f>ROUND(((SUM(BE121:BE134))*I33),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7" t="s">
        <v>39</v>
      </c>
      <c r="F34" s="98">
        <f>ROUND((SUM(BF121:BF134)),  2)</f>
        <v>0</v>
      </c>
      <c r="G34" s="30"/>
      <c r="H34" s="30"/>
      <c r="I34" s="99">
        <v>0.15</v>
      </c>
      <c r="J34" s="98">
        <f>ROUND(((SUM(BF121:BF134))*I34),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7" t="s">
        <v>40</v>
      </c>
      <c r="F35" s="98">
        <f>ROUND((SUM(BG121:BG134)),  2)</f>
        <v>0</v>
      </c>
      <c r="G35" s="30"/>
      <c r="H35" s="30"/>
      <c r="I35" s="99">
        <v>0.21</v>
      </c>
      <c r="J35" s="98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7" t="s">
        <v>41</v>
      </c>
      <c r="F36" s="98">
        <f>ROUND((SUM(BH121:BH134)),  2)</f>
        <v>0</v>
      </c>
      <c r="G36" s="30"/>
      <c r="H36" s="30"/>
      <c r="I36" s="99">
        <v>0.15</v>
      </c>
      <c r="J36" s="98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42</v>
      </c>
      <c r="F37" s="98">
        <f>ROUND((SUM(BI121:BI134)),  2)</f>
        <v>0</v>
      </c>
      <c r="G37" s="30"/>
      <c r="H37" s="30"/>
      <c r="I37" s="99">
        <v>0</v>
      </c>
      <c r="J37" s="98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100"/>
      <c r="D39" s="101" t="s">
        <v>43</v>
      </c>
      <c r="E39" s="58"/>
      <c r="F39" s="58"/>
      <c r="G39" s="102" t="s">
        <v>44</v>
      </c>
      <c r="H39" s="103" t="s">
        <v>45</v>
      </c>
      <c r="I39" s="58"/>
      <c r="J39" s="104">
        <f>SUM(J30:J37)</f>
        <v>0</v>
      </c>
      <c r="K39" s="105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46</v>
      </c>
      <c r="E50" s="42"/>
      <c r="F50" s="42"/>
      <c r="G50" s="41" t="s">
        <v>47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48</v>
      </c>
      <c r="E61" s="33"/>
      <c r="F61" s="106" t="s">
        <v>49</v>
      </c>
      <c r="G61" s="43" t="s">
        <v>48</v>
      </c>
      <c r="H61" s="33"/>
      <c r="I61" s="33"/>
      <c r="J61" s="107" t="s">
        <v>49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50</v>
      </c>
      <c r="E65" s="44"/>
      <c r="F65" s="44"/>
      <c r="G65" s="41" t="s">
        <v>51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48</v>
      </c>
      <c r="E76" s="33"/>
      <c r="F76" s="106" t="s">
        <v>49</v>
      </c>
      <c r="G76" s="43" t="s">
        <v>48</v>
      </c>
      <c r="H76" s="33"/>
      <c r="I76" s="33"/>
      <c r="J76" s="107" t="s">
        <v>49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22" t="s">
        <v>108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35" t="str">
        <f>E7</f>
        <v>Dolní Věstonice - Dům přírody PÁLAVY</v>
      </c>
      <c r="F85" s="236"/>
      <c r="G85" s="236"/>
      <c r="H85" s="236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7" t="s">
        <v>106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201" t="str">
        <f>E9</f>
        <v>08 - Vedlejší rozpočtové náklady</v>
      </c>
      <c r="F87" s="237"/>
      <c r="G87" s="237"/>
      <c r="H87" s="237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7" t="s">
        <v>18</v>
      </c>
      <c r="D89" s="30"/>
      <c r="E89" s="30"/>
      <c r="F89" s="25" t="str">
        <f>F12</f>
        <v>Dolní Věstonice</v>
      </c>
      <c r="G89" s="30"/>
      <c r="H89" s="30"/>
      <c r="I89" s="27" t="s">
        <v>20</v>
      </c>
      <c r="J89" s="53" t="str">
        <f>IF(J12="","",J12)</f>
        <v>19. 7. 2021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25.7" customHeight="1">
      <c r="A91" s="30"/>
      <c r="B91" s="31"/>
      <c r="C91" s="27" t="s">
        <v>22</v>
      </c>
      <c r="D91" s="30"/>
      <c r="E91" s="30"/>
      <c r="F91" s="25" t="str">
        <f>E15</f>
        <v>Regionální muzeum v Mikulově,  Mikulov</v>
      </c>
      <c r="G91" s="30"/>
      <c r="H91" s="30"/>
      <c r="I91" s="27" t="s">
        <v>28</v>
      </c>
      <c r="J91" s="28" t="str">
        <f>E21</f>
        <v>OK Atelier, s.r.o., Břeclav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7" t="s">
        <v>26</v>
      </c>
      <c r="D92" s="30"/>
      <c r="E92" s="30"/>
      <c r="F92" s="25" t="str">
        <f>IF(E18="","",E18)</f>
        <v>OK Atelier, s.r.o., Břeclav</v>
      </c>
      <c r="G92" s="30"/>
      <c r="H92" s="30"/>
      <c r="I92" s="27" t="s">
        <v>30</v>
      </c>
      <c r="J92" s="28" t="str">
        <f>E24</f>
        <v xml:space="preserve"> 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08" t="s">
        <v>109</v>
      </c>
      <c r="D94" s="100"/>
      <c r="E94" s="100"/>
      <c r="F94" s="100"/>
      <c r="G94" s="100"/>
      <c r="H94" s="100"/>
      <c r="I94" s="100"/>
      <c r="J94" s="109" t="s">
        <v>110</v>
      </c>
      <c r="K94" s="10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10" t="s">
        <v>111</v>
      </c>
      <c r="D96" s="30"/>
      <c r="E96" s="30"/>
      <c r="F96" s="30"/>
      <c r="G96" s="30"/>
      <c r="H96" s="30"/>
      <c r="I96" s="30"/>
      <c r="J96" s="69">
        <f>J121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8" t="s">
        <v>112</v>
      </c>
    </row>
    <row r="97" spans="1:31" s="9" customFormat="1" ht="24.95" customHeight="1">
      <c r="B97" s="111"/>
      <c r="D97" s="112" t="s">
        <v>588</v>
      </c>
      <c r="E97" s="113"/>
      <c r="F97" s="113"/>
      <c r="G97" s="113"/>
      <c r="H97" s="113"/>
      <c r="I97" s="113"/>
      <c r="J97" s="114">
        <f>J122</f>
        <v>0</v>
      </c>
      <c r="L97" s="111"/>
    </row>
    <row r="98" spans="1:31" s="10" customFormat="1" ht="19.899999999999999" customHeight="1">
      <c r="B98" s="115"/>
      <c r="D98" s="116" t="s">
        <v>589</v>
      </c>
      <c r="E98" s="117"/>
      <c r="F98" s="117"/>
      <c r="G98" s="117"/>
      <c r="H98" s="117"/>
      <c r="I98" s="117"/>
      <c r="J98" s="118">
        <f>J123</f>
        <v>0</v>
      </c>
      <c r="L98" s="115"/>
    </row>
    <row r="99" spans="1:31" s="10" customFormat="1" ht="19.899999999999999" customHeight="1">
      <c r="B99" s="115"/>
      <c r="D99" s="116" t="s">
        <v>590</v>
      </c>
      <c r="E99" s="117"/>
      <c r="F99" s="117"/>
      <c r="G99" s="117"/>
      <c r="H99" s="117"/>
      <c r="I99" s="117"/>
      <c r="J99" s="118">
        <f>J126</f>
        <v>0</v>
      </c>
      <c r="L99" s="115"/>
    </row>
    <row r="100" spans="1:31" s="10" customFormat="1" ht="19.899999999999999" customHeight="1">
      <c r="B100" s="115"/>
      <c r="D100" s="116" t="s">
        <v>591</v>
      </c>
      <c r="E100" s="117"/>
      <c r="F100" s="117"/>
      <c r="G100" s="117"/>
      <c r="H100" s="117"/>
      <c r="I100" s="117"/>
      <c r="J100" s="118">
        <f>J129</f>
        <v>0</v>
      </c>
      <c r="L100" s="115"/>
    </row>
    <row r="101" spans="1:31" s="10" customFormat="1" ht="19.899999999999999" customHeight="1">
      <c r="B101" s="115"/>
      <c r="D101" s="116" t="s">
        <v>592</v>
      </c>
      <c r="E101" s="117"/>
      <c r="F101" s="117"/>
      <c r="G101" s="117"/>
      <c r="H101" s="117"/>
      <c r="I101" s="117"/>
      <c r="J101" s="118">
        <f>J131</f>
        <v>0</v>
      </c>
      <c r="L101" s="115"/>
    </row>
    <row r="102" spans="1:31" s="2" customFormat="1" ht="21.75" customHeight="1">
      <c r="A102" s="30"/>
      <c r="B102" s="31"/>
      <c r="C102" s="30"/>
      <c r="D102" s="30"/>
      <c r="E102" s="30"/>
      <c r="F102" s="30"/>
      <c r="G102" s="30"/>
      <c r="H102" s="30"/>
      <c r="I102" s="30"/>
      <c r="J102" s="30"/>
      <c r="K102" s="30"/>
      <c r="L102" s="4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31" s="2" customFormat="1" ht="6.95" customHeight="1">
      <c r="A103" s="30"/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4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7" spans="1:31" s="2" customFormat="1" ht="6.95" customHeight="1">
      <c r="A107" s="30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24.95" customHeight="1">
      <c r="A108" s="30"/>
      <c r="B108" s="31"/>
      <c r="C108" s="22" t="s">
        <v>118</v>
      </c>
      <c r="D108" s="30"/>
      <c r="E108" s="30"/>
      <c r="F108" s="30"/>
      <c r="G108" s="30"/>
      <c r="H108" s="30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6.95" customHeight="1">
      <c r="A109" s="30"/>
      <c r="B109" s="31"/>
      <c r="C109" s="30"/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2" customHeight="1">
      <c r="A110" s="30"/>
      <c r="B110" s="31"/>
      <c r="C110" s="27" t="s">
        <v>14</v>
      </c>
      <c r="D110" s="30"/>
      <c r="E110" s="30"/>
      <c r="F110" s="30"/>
      <c r="G110" s="30"/>
      <c r="H110" s="30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6.5" customHeight="1">
      <c r="A111" s="30"/>
      <c r="B111" s="31"/>
      <c r="C111" s="30"/>
      <c r="D111" s="30"/>
      <c r="E111" s="235" t="str">
        <f>E7</f>
        <v>Dolní Věstonice - Dům přírody PÁLAVY</v>
      </c>
      <c r="F111" s="236"/>
      <c r="G111" s="236"/>
      <c r="H111" s="236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2" customHeight="1">
      <c r="A112" s="30"/>
      <c r="B112" s="31"/>
      <c r="C112" s="27" t="s">
        <v>106</v>
      </c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6.5" customHeight="1">
      <c r="A113" s="30"/>
      <c r="B113" s="31"/>
      <c r="C113" s="30"/>
      <c r="D113" s="30"/>
      <c r="E113" s="201" t="str">
        <f>E9</f>
        <v>08 - Vedlejší rozpočtové náklady</v>
      </c>
      <c r="F113" s="237"/>
      <c r="G113" s="237"/>
      <c r="H113" s="237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6.95" customHeight="1">
      <c r="A114" s="30"/>
      <c r="B114" s="31"/>
      <c r="C114" s="30"/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2" customHeight="1">
      <c r="A115" s="30"/>
      <c r="B115" s="31"/>
      <c r="C115" s="27" t="s">
        <v>18</v>
      </c>
      <c r="D115" s="30"/>
      <c r="E115" s="30"/>
      <c r="F115" s="25" t="str">
        <f>F12</f>
        <v>Dolní Věstonice</v>
      </c>
      <c r="G115" s="30"/>
      <c r="H115" s="30"/>
      <c r="I115" s="27" t="s">
        <v>20</v>
      </c>
      <c r="J115" s="53" t="str">
        <f>IF(J12="","",J12)</f>
        <v>19. 7. 2021</v>
      </c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6.9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25.7" customHeight="1">
      <c r="A117" s="30"/>
      <c r="B117" s="31"/>
      <c r="C117" s="27" t="s">
        <v>22</v>
      </c>
      <c r="D117" s="30"/>
      <c r="E117" s="30"/>
      <c r="F117" s="25" t="str">
        <f>E15</f>
        <v>Regionální muzeum v Mikulově,  Mikulov</v>
      </c>
      <c r="G117" s="30"/>
      <c r="H117" s="30"/>
      <c r="I117" s="27" t="s">
        <v>28</v>
      </c>
      <c r="J117" s="28" t="str">
        <f>E21</f>
        <v>OK Atelier, s.r.o., Břeclav</v>
      </c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5.2" customHeight="1">
      <c r="A118" s="30"/>
      <c r="B118" s="31"/>
      <c r="C118" s="27" t="s">
        <v>26</v>
      </c>
      <c r="D118" s="30"/>
      <c r="E118" s="30"/>
      <c r="F118" s="25" t="str">
        <f>IF(E18="","",E18)</f>
        <v>OK Atelier, s.r.o., Břeclav</v>
      </c>
      <c r="G118" s="30"/>
      <c r="H118" s="30"/>
      <c r="I118" s="27" t="s">
        <v>30</v>
      </c>
      <c r="J118" s="28" t="str">
        <f>E24</f>
        <v xml:space="preserve"> </v>
      </c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0.35" customHeight="1">
      <c r="A119" s="30"/>
      <c r="B119" s="31"/>
      <c r="C119" s="30"/>
      <c r="D119" s="30"/>
      <c r="E119" s="30"/>
      <c r="F119" s="30"/>
      <c r="G119" s="30"/>
      <c r="H119" s="30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11" customFormat="1" ht="29.25" customHeight="1">
      <c r="A120" s="119"/>
      <c r="B120" s="120"/>
      <c r="C120" s="121" t="s">
        <v>119</v>
      </c>
      <c r="D120" s="122" t="s">
        <v>58</v>
      </c>
      <c r="E120" s="122" t="s">
        <v>54</v>
      </c>
      <c r="F120" s="122" t="s">
        <v>55</v>
      </c>
      <c r="G120" s="122" t="s">
        <v>120</v>
      </c>
      <c r="H120" s="122" t="s">
        <v>121</v>
      </c>
      <c r="I120" s="122" t="s">
        <v>122</v>
      </c>
      <c r="J120" s="123" t="s">
        <v>110</v>
      </c>
      <c r="K120" s="124" t="s">
        <v>123</v>
      </c>
      <c r="L120" s="125"/>
      <c r="M120" s="60" t="s">
        <v>1</v>
      </c>
      <c r="N120" s="61" t="s">
        <v>37</v>
      </c>
      <c r="O120" s="61" t="s">
        <v>124</v>
      </c>
      <c r="P120" s="61" t="s">
        <v>125</v>
      </c>
      <c r="Q120" s="61" t="s">
        <v>126</v>
      </c>
      <c r="R120" s="61" t="s">
        <v>127</v>
      </c>
      <c r="S120" s="61" t="s">
        <v>128</v>
      </c>
      <c r="T120" s="62" t="s">
        <v>129</v>
      </c>
      <c r="U120" s="119"/>
      <c r="V120" s="119"/>
      <c r="W120" s="119"/>
      <c r="X120" s="119"/>
      <c r="Y120" s="119"/>
      <c r="Z120" s="119"/>
      <c r="AA120" s="119"/>
      <c r="AB120" s="119"/>
      <c r="AC120" s="119"/>
      <c r="AD120" s="119"/>
      <c r="AE120" s="119"/>
    </row>
    <row r="121" spans="1:65" s="2" customFormat="1" ht="22.9" customHeight="1">
      <c r="A121" s="30"/>
      <c r="B121" s="31"/>
      <c r="C121" s="67" t="s">
        <v>130</v>
      </c>
      <c r="D121" s="30"/>
      <c r="E121" s="30"/>
      <c r="F121" s="30"/>
      <c r="G121" s="30"/>
      <c r="H121" s="30"/>
      <c r="I121" s="30"/>
      <c r="J121" s="126">
        <f>BK121</f>
        <v>0</v>
      </c>
      <c r="K121" s="30"/>
      <c r="L121" s="31"/>
      <c r="M121" s="63"/>
      <c r="N121" s="54"/>
      <c r="O121" s="64"/>
      <c r="P121" s="127">
        <f>P122</f>
        <v>0</v>
      </c>
      <c r="Q121" s="64"/>
      <c r="R121" s="127">
        <f>R122</f>
        <v>0</v>
      </c>
      <c r="S121" s="64"/>
      <c r="T121" s="128">
        <f>T122</f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T121" s="18" t="s">
        <v>72</v>
      </c>
      <c r="AU121" s="18" t="s">
        <v>112</v>
      </c>
      <c r="BK121" s="129">
        <f>BK122</f>
        <v>0</v>
      </c>
    </row>
    <row r="122" spans="1:65" s="12" customFormat="1" ht="25.9" customHeight="1">
      <c r="B122" s="130"/>
      <c r="D122" s="131" t="s">
        <v>72</v>
      </c>
      <c r="E122" s="132" t="s">
        <v>593</v>
      </c>
      <c r="F122" s="132" t="s">
        <v>103</v>
      </c>
      <c r="J122" s="133">
        <f>BK122</f>
        <v>0</v>
      </c>
      <c r="L122" s="130"/>
      <c r="M122" s="134"/>
      <c r="N122" s="135"/>
      <c r="O122" s="135"/>
      <c r="P122" s="136">
        <f>P123+P126+P129+P131</f>
        <v>0</v>
      </c>
      <c r="Q122" s="135"/>
      <c r="R122" s="136">
        <f>R123+R126+R129+R131</f>
        <v>0</v>
      </c>
      <c r="S122" s="135"/>
      <c r="T122" s="137">
        <f>T123+T126+T129+T131</f>
        <v>0</v>
      </c>
      <c r="AR122" s="131" t="s">
        <v>161</v>
      </c>
      <c r="AT122" s="138" t="s">
        <v>72</v>
      </c>
      <c r="AU122" s="138" t="s">
        <v>73</v>
      </c>
      <c r="AY122" s="131" t="s">
        <v>133</v>
      </c>
      <c r="BK122" s="139">
        <f>BK123+BK126+BK129+BK131</f>
        <v>0</v>
      </c>
    </row>
    <row r="123" spans="1:65" s="12" customFormat="1" ht="22.9" customHeight="1">
      <c r="B123" s="130"/>
      <c r="D123" s="131" t="s">
        <v>72</v>
      </c>
      <c r="E123" s="140" t="s">
        <v>594</v>
      </c>
      <c r="F123" s="140" t="s">
        <v>595</v>
      </c>
      <c r="J123" s="141">
        <f>BK123</f>
        <v>0</v>
      </c>
      <c r="L123" s="130"/>
      <c r="M123" s="134"/>
      <c r="N123" s="135"/>
      <c r="O123" s="135"/>
      <c r="P123" s="136">
        <f>SUM(P124:P125)</f>
        <v>0</v>
      </c>
      <c r="Q123" s="135"/>
      <c r="R123" s="136">
        <f>SUM(R124:R125)</f>
        <v>0</v>
      </c>
      <c r="S123" s="135"/>
      <c r="T123" s="137">
        <f>SUM(T124:T125)</f>
        <v>0</v>
      </c>
      <c r="AR123" s="131" t="s">
        <v>161</v>
      </c>
      <c r="AT123" s="138" t="s">
        <v>72</v>
      </c>
      <c r="AU123" s="138" t="s">
        <v>81</v>
      </c>
      <c r="AY123" s="131" t="s">
        <v>133</v>
      </c>
      <c r="BK123" s="139">
        <f>SUM(BK124:BK125)</f>
        <v>0</v>
      </c>
    </row>
    <row r="124" spans="1:65" s="2" customFormat="1" ht="16.5" customHeight="1">
      <c r="A124" s="30"/>
      <c r="B124" s="142"/>
      <c r="C124" s="143" t="s">
        <v>81</v>
      </c>
      <c r="D124" s="143" t="s">
        <v>135</v>
      </c>
      <c r="E124" s="144" t="s">
        <v>596</v>
      </c>
      <c r="F124" s="145" t="s">
        <v>595</v>
      </c>
      <c r="G124" s="146" t="s">
        <v>597</v>
      </c>
      <c r="H124" s="147"/>
      <c r="I124" s="148"/>
      <c r="J124" s="148">
        <f>ROUND(I124*H124,2)</f>
        <v>0</v>
      </c>
      <c r="K124" s="149"/>
      <c r="L124" s="31"/>
      <c r="M124" s="150" t="s">
        <v>1</v>
      </c>
      <c r="N124" s="151" t="s">
        <v>38</v>
      </c>
      <c r="O124" s="152">
        <v>0</v>
      </c>
      <c r="P124" s="152">
        <f>O124*H124</f>
        <v>0</v>
      </c>
      <c r="Q124" s="152">
        <v>0</v>
      </c>
      <c r="R124" s="152">
        <f>Q124*H124</f>
        <v>0</v>
      </c>
      <c r="S124" s="152">
        <v>0</v>
      </c>
      <c r="T124" s="153">
        <f>S124*H124</f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54" t="s">
        <v>598</v>
      </c>
      <c r="AT124" s="154" t="s">
        <v>135</v>
      </c>
      <c r="AU124" s="154" t="s">
        <v>83</v>
      </c>
      <c r="AY124" s="18" t="s">
        <v>133</v>
      </c>
      <c r="BE124" s="155">
        <f>IF(N124="základní",J124,0)</f>
        <v>0</v>
      </c>
      <c r="BF124" s="155">
        <f>IF(N124="snížená",J124,0)</f>
        <v>0</v>
      </c>
      <c r="BG124" s="155">
        <f>IF(N124="zákl. přenesená",J124,0)</f>
        <v>0</v>
      </c>
      <c r="BH124" s="155">
        <f>IF(N124="sníž. přenesená",J124,0)</f>
        <v>0</v>
      </c>
      <c r="BI124" s="155">
        <f>IF(N124="nulová",J124,0)</f>
        <v>0</v>
      </c>
      <c r="BJ124" s="18" t="s">
        <v>81</v>
      </c>
      <c r="BK124" s="155">
        <f>ROUND(I124*H124,2)</f>
        <v>0</v>
      </c>
      <c r="BL124" s="18" t="s">
        <v>598</v>
      </c>
      <c r="BM124" s="154" t="s">
        <v>599</v>
      </c>
    </row>
    <row r="125" spans="1:65" s="13" customFormat="1">
      <c r="B125" s="156"/>
      <c r="D125" s="157" t="s">
        <v>141</v>
      </c>
      <c r="E125" s="158" t="s">
        <v>1</v>
      </c>
      <c r="F125" s="159" t="s">
        <v>600</v>
      </c>
      <c r="H125" s="160">
        <v>2</v>
      </c>
      <c r="L125" s="156"/>
      <c r="M125" s="161"/>
      <c r="N125" s="162"/>
      <c r="O125" s="162"/>
      <c r="P125" s="162"/>
      <c r="Q125" s="162"/>
      <c r="R125" s="162"/>
      <c r="S125" s="162"/>
      <c r="T125" s="163"/>
      <c r="AT125" s="158" t="s">
        <v>141</v>
      </c>
      <c r="AU125" s="158" t="s">
        <v>83</v>
      </c>
      <c r="AV125" s="13" t="s">
        <v>83</v>
      </c>
      <c r="AW125" s="13" t="s">
        <v>29</v>
      </c>
      <c r="AX125" s="13" t="s">
        <v>81</v>
      </c>
      <c r="AY125" s="158" t="s">
        <v>133</v>
      </c>
    </row>
    <row r="126" spans="1:65" s="12" customFormat="1" ht="22.9" customHeight="1">
      <c r="B126" s="130"/>
      <c r="D126" s="131" t="s">
        <v>72</v>
      </c>
      <c r="E126" s="140" t="s">
        <v>601</v>
      </c>
      <c r="F126" s="140" t="s">
        <v>602</v>
      </c>
      <c r="J126" s="141">
        <f>BK126</f>
        <v>0</v>
      </c>
      <c r="L126" s="130"/>
      <c r="M126" s="134"/>
      <c r="N126" s="135"/>
      <c r="O126" s="135"/>
      <c r="P126" s="136">
        <f>SUM(P127:P128)</f>
        <v>0</v>
      </c>
      <c r="Q126" s="135"/>
      <c r="R126" s="136">
        <f>SUM(R127:R128)</f>
        <v>0</v>
      </c>
      <c r="S126" s="135"/>
      <c r="T126" s="137">
        <f>SUM(T127:T128)</f>
        <v>0</v>
      </c>
      <c r="AR126" s="131" t="s">
        <v>161</v>
      </c>
      <c r="AT126" s="138" t="s">
        <v>72</v>
      </c>
      <c r="AU126" s="138" t="s">
        <v>81</v>
      </c>
      <c r="AY126" s="131" t="s">
        <v>133</v>
      </c>
      <c r="BK126" s="139">
        <f>SUM(BK127:BK128)</f>
        <v>0</v>
      </c>
    </row>
    <row r="127" spans="1:65" s="2" customFormat="1" ht="16.5" customHeight="1">
      <c r="A127" s="30"/>
      <c r="B127" s="142"/>
      <c r="C127" s="143" t="s">
        <v>83</v>
      </c>
      <c r="D127" s="143" t="s">
        <v>135</v>
      </c>
      <c r="E127" s="144" t="s">
        <v>603</v>
      </c>
      <c r="F127" s="145" t="s">
        <v>602</v>
      </c>
      <c r="G127" s="146" t="s">
        <v>597</v>
      </c>
      <c r="H127" s="147"/>
      <c r="I127" s="148"/>
      <c r="J127" s="148">
        <f>ROUND(I127*H127,2)</f>
        <v>0</v>
      </c>
      <c r="K127" s="149"/>
      <c r="L127" s="31"/>
      <c r="M127" s="150" t="s">
        <v>1</v>
      </c>
      <c r="N127" s="151" t="s">
        <v>38</v>
      </c>
      <c r="O127" s="152">
        <v>0</v>
      </c>
      <c r="P127" s="152">
        <f>O127*H127</f>
        <v>0</v>
      </c>
      <c r="Q127" s="152">
        <v>0</v>
      </c>
      <c r="R127" s="152">
        <f>Q127*H127</f>
        <v>0</v>
      </c>
      <c r="S127" s="152">
        <v>0</v>
      </c>
      <c r="T127" s="153">
        <f>S127*H127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54" t="s">
        <v>598</v>
      </c>
      <c r="AT127" s="154" t="s">
        <v>135</v>
      </c>
      <c r="AU127" s="154" t="s">
        <v>83</v>
      </c>
      <c r="AY127" s="18" t="s">
        <v>133</v>
      </c>
      <c r="BE127" s="155">
        <f>IF(N127="základní",J127,0)</f>
        <v>0</v>
      </c>
      <c r="BF127" s="155">
        <f>IF(N127="snížená",J127,0)</f>
        <v>0</v>
      </c>
      <c r="BG127" s="155">
        <f>IF(N127="zákl. přenesená",J127,0)</f>
        <v>0</v>
      </c>
      <c r="BH127" s="155">
        <f>IF(N127="sníž. přenesená",J127,0)</f>
        <v>0</v>
      </c>
      <c r="BI127" s="155">
        <f>IF(N127="nulová",J127,0)</f>
        <v>0</v>
      </c>
      <c r="BJ127" s="18" t="s">
        <v>81</v>
      </c>
      <c r="BK127" s="155">
        <f>ROUND(I127*H127,2)</f>
        <v>0</v>
      </c>
      <c r="BL127" s="18" t="s">
        <v>598</v>
      </c>
      <c r="BM127" s="154" t="s">
        <v>604</v>
      </c>
    </row>
    <row r="128" spans="1:65" s="2" customFormat="1" ht="16.5" customHeight="1">
      <c r="A128" s="30"/>
      <c r="B128" s="142"/>
      <c r="C128" s="143" t="s">
        <v>151</v>
      </c>
      <c r="D128" s="143" t="s">
        <v>135</v>
      </c>
      <c r="E128" s="144" t="s">
        <v>605</v>
      </c>
      <c r="F128" s="145" t="s">
        <v>606</v>
      </c>
      <c r="G128" s="146" t="s">
        <v>607</v>
      </c>
      <c r="H128" s="147"/>
      <c r="I128" s="148"/>
      <c r="J128" s="148">
        <f>ROUND(I128*H128,2)</f>
        <v>0</v>
      </c>
      <c r="K128" s="149"/>
      <c r="L128" s="31"/>
      <c r="M128" s="150" t="s">
        <v>1</v>
      </c>
      <c r="N128" s="151" t="s">
        <v>38</v>
      </c>
      <c r="O128" s="152">
        <v>0</v>
      </c>
      <c r="P128" s="152">
        <f>O128*H128</f>
        <v>0</v>
      </c>
      <c r="Q128" s="152">
        <v>0</v>
      </c>
      <c r="R128" s="152">
        <f>Q128*H128</f>
        <v>0</v>
      </c>
      <c r="S128" s="152">
        <v>0</v>
      </c>
      <c r="T128" s="153">
        <f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54" t="s">
        <v>598</v>
      </c>
      <c r="AT128" s="154" t="s">
        <v>135</v>
      </c>
      <c r="AU128" s="154" t="s">
        <v>83</v>
      </c>
      <c r="AY128" s="18" t="s">
        <v>133</v>
      </c>
      <c r="BE128" s="155">
        <f>IF(N128="základní",J128,0)</f>
        <v>0</v>
      </c>
      <c r="BF128" s="155">
        <f>IF(N128="snížená",J128,0)</f>
        <v>0</v>
      </c>
      <c r="BG128" s="155">
        <f>IF(N128="zákl. přenesená",J128,0)</f>
        <v>0</v>
      </c>
      <c r="BH128" s="155">
        <f>IF(N128="sníž. přenesená",J128,0)</f>
        <v>0</v>
      </c>
      <c r="BI128" s="155">
        <f>IF(N128="nulová",J128,0)</f>
        <v>0</v>
      </c>
      <c r="BJ128" s="18" t="s">
        <v>81</v>
      </c>
      <c r="BK128" s="155">
        <f>ROUND(I128*H128,2)</f>
        <v>0</v>
      </c>
      <c r="BL128" s="18" t="s">
        <v>598</v>
      </c>
      <c r="BM128" s="154" t="s">
        <v>608</v>
      </c>
    </row>
    <row r="129" spans="1:65" s="12" customFormat="1" ht="22.9" customHeight="1">
      <c r="B129" s="130"/>
      <c r="D129" s="131" t="s">
        <v>72</v>
      </c>
      <c r="E129" s="140" t="s">
        <v>609</v>
      </c>
      <c r="F129" s="140" t="s">
        <v>610</v>
      </c>
      <c r="J129" s="141">
        <f>BK129</f>
        <v>0</v>
      </c>
      <c r="L129" s="130"/>
      <c r="M129" s="134"/>
      <c r="N129" s="135"/>
      <c r="O129" s="135"/>
      <c r="P129" s="136">
        <f>P130</f>
        <v>0</v>
      </c>
      <c r="Q129" s="135"/>
      <c r="R129" s="136">
        <f>R130</f>
        <v>0</v>
      </c>
      <c r="S129" s="135"/>
      <c r="T129" s="137">
        <f>T130</f>
        <v>0</v>
      </c>
      <c r="AR129" s="131" t="s">
        <v>161</v>
      </c>
      <c r="AT129" s="138" t="s">
        <v>72</v>
      </c>
      <c r="AU129" s="138" t="s">
        <v>81</v>
      </c>
      <c r="AY129" s="131" t="s">
        <v>133</v>
      </c>
      <c r="BK129" s="139">
        <f>BK130</f>
        <v>0</v>
      </c>
    </row>
    <row r="130" spans="1:65" s="2" customFormat="1" ht="16.5" customHeight="1">
      <c r="A130" s="30"/>
      <c r="B130" s="142"/>
      <c r="C130" s="143" t="s">
        <v>139</v>
      </c>
      <c r="D130" s="143" t="s">
        <v>135</v>
      </c>
      <c r="E130" s="144" t="s">
        <v>611</v>
      </c>
      <c r="F130" s="145" t="s">
        <v>610</v>
      </c>
      <c r="G130" s="146" t="s">
        <v>597</v>
      </c>
      <c r="H130" s="147"/>
      <c r="I130" s="148"/>
      <c r="J130" s="148">
        <f>ROUND(I130*H130,2)</f>
        <v>0</v>
      </c>
      <c r="K130" s="149"/>
      <c r="L130" s="31"/>
      <c r="M130" s="150" t="s">
        <v>1</v>
      </c>
      <c r="N130" s="151" t="s">
        <v>38</v>
      </c>
      <c r="O130" s="152">
        <v>0</v>
      </c>
      <c r="P130" s="152">
        <f>O130*H130</f>
        <v>0</v>
      </c>
      <c r="Q130" s="152">
        <v>0</v>
      </c>
      <c r="R130" s="152">
        <f>Q130*H130</f>
        <v>0</v>
      </c>
      <c r="S130" s="152">
        <v>0</v>
      </c>
      <c r="T130" s="153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4" t="s">
        <v>598</v>
      </c>
      <c r="AT130" s="154" t="s">
        <v>135</v>
      </c>
      <c r="AU130" s="154" t="s">
        <v>83</v>
      </c>
      <c r="AY130" s="18" t="s">
        <v>133</v>
      </c>
      <c r="BE130" s="155">
        <f>IF(N130="základní",J130,0)</f>
        <v>0</v>
      </c>
      <c r="BF130" s="155">
        <f>IF(N130="snížená",J130,0)</f>
        <v>0</v>
      </c>
      <c r="BG130" s="155">
        <f>IF(N130="zákl. přenesená",J130,0)</f>
        <v>0</v>
      </c>
      <c r="BH130" s="155">
        <f>IF(N130="sníž. přenesená",J130,0)</f>
        <v>0</v>
      </c>
      <c r="BI130" s="155">
        <f>IF(N130="nulová",J130,0)</f>
        <v>0</v>
      </c>
      <c r="BJ130" s="18" t="s">
        <v>81</v>
      </c>
      <c r="BK130" s="155">
        <f>ROUND(I130*H130,2)</f>
        <v>0</v>
      </c>
      <c r="BL130" s="18" t="s">
        <v>598</v>
      </c>
      <c r="BM130" s="154" t="s">
        <v>612</v>
      </c>
    </row>
    <row r="131" spans="1:65" s="12" customFormat="1" ht="22.9" customHeight="1">
      <c r="B131" s="130"/>
      <c r="D131" s="131" t="s">
        <v>72</v>
      </c>
      <c r="E131" s="140" t="s">
        <v>613</v>
      </c>
      <c r="F131" s="140" t="s">
        <v>614</v>
      </c>
      <c r="J131" s="141">
        <f>BK131</f>
        <v>0</v>
      </c>
      <c r="L131" s="130"/>
      <c r="M131" s="134"/>
      <c r="N131" s="135"/>
      <c r="O131" s="135"/>
      <c r="P131" s="136">
        <f>SUM(P132:P134)</f>
        <v>0</v>
      </c>
      <c r="Q131" s="135"/>
      <c r="R131" s="136">
        <f>SUM(R132:R134)</f>
        <v>0</v>
      </c>
      <c r="S131" s="135"/>
      <c r="T131" s="137">
        <f>SUM(T132:T134)</f>
        <v>0</v>
      </c>
      <c r="AR131" s="131" t="s">
        <v>161</v>
      </c>
      <c r="AT131" s="138" t="s">
        <v>72</v>
      </c>
      <c r="AU131" s="138" t="s">
        <v>81</v>
      </c>
      <c r="AY131" s="131" t="s">
        <v>133</v>
      </c>
      <c r="BK131" s="139">
        <f>SUM(BK132:BK134)</f>
        <v>0</v>
      </c>
    </row>
    <row r="132" spans="1:65" s="2" customFormat="1" ht="16.5" customHeight="1">
      <c r="A132" s="30"/>
      <c r="B132" s="142"/>
      <c r="C132" s="143" t="s">
        <v>161</v>
      </c>
      <c r="D132" s="143" t="s">
        <v>135</v>
      </c>
      <c r="E132" s="144" t="s">
        <v>615</v>
      </c>
      <c r="F132" s="145" t="s">
        <v>614</v>
      </c>
      <c r="G132" s="146" t="s">
        <v>597</v>
      </c>
      <c r="H132" s="147"/>
      <c r="I132" s="148"/>
      <c r="J132" s="148">
        <f>ROUND(I132*H132,2)</f>
        <v>0</v>
      </c>
      <c r="K132" s="149"/>
      <c r="L132" s="31"/>
      <c r="M132" s="150" t="s">
        <v>1</v>
      </c>
      <c r="N132" s="151" t="s">
        <v>38</v>
      </c>
      <c r="O132" s="152">
        <v>0</v>
      </c>
      <c r="P132" s="152">
        <f>O132*H132</f>
        <v>0</v>
      </c>
      <c r="Q132" s="152">
        <v>0</v>
      </c>
      <c r="R132" s="152">
        <f>Q132*H132</f>
        <v>0</v>
      </c>
      <c r="S132" s="152">
        <v>0</v>
      </c>
      <c r="T132" s="153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54" t="s">
        <v>598</v>
      </c>
      <c r="AT132" s="154" t="s">
        <v>135</v>
      </c>
      <c r="AU132" s="154" t="s">
        <v>83</v>
      </c>
      <c r="AY132" s="18" t="s">
        <v>133</v>
      </c>
      <c r="BE132" s="155">
        <f>IF(N132="základní",J132,0)</f>
        <v>0</v>
      </c>
      <c r="BF132" s="155">
        <f>IF(N132="snížená",J132,0)</f>
        <v>0</v>
      </c>
      <c r="BG132" s="155">
        <f>IF(N132="zákl. přenesená",J132,0)</f>
        <v>0</v>
      </c>
      <c r="BH132" s="155">
        <f>IF(N132="sníž. přenesená",J132,0)</f>
        <v>0</v>
      </c>
      <c r="BI132" s="155">
        <f>IF(N132="nulová",J132,0)</f>
        <v>0</v>
      </c>
      <c r="BJ132" s="18" t="s">
        <v>81</v>
      </c>
      <c r="BK132" s="155">
        <f>ROUND(I132*H132,2)</f>
        <v>0</v>
      </c>
      <c r="BL132" s="18" t="s">
        <v>598</v>
      </c>
      <c r="BM132" s="154" t="s">
        <v>616</v>
      </c>
    </row>
    <row r="133" spans="1:65" s="14" customFormat="1">
      <c r="B133" s="174"/>
      <c r="D133" s="157" t="s">
        <v>141</v>
      </c>
      <c r="E133" s="175" t="s">
        <v>1</v>
      </c>
      <c r="F133" s="176" t="s">
        <v>617</v>
      </c>
      <c r="H133" s="175" t="s">
        <v>1</v>
      </c>
      <c r="L133" s="174"/>
      <c r="M133" s="177"/>
      <c r="N133" s="178"/>
      <c r="O133" s="178"/>
      <c r="P133" s="178"/>
      <c r="Q133" s="178"/>
      <c r="R133" s="178"/>
      <c r="S133" s="178"/>
      <c r="T133" s="179"/>
      <c r="AT133" s="175" t="s">
        <v>141</v>
      </c>
      <c r="AU133" s="175" t="s">
        <v>83</v>
      </c>
      <c r="AV133" s="14" t="s">
        <v>81</v>
      </c>
      <c r="AW133" s="14" t="s">
        <v>29</v>
      </c>
      <c r="AX133" s="14" t="s">
        <v>73</v>
      </c>
      <c r="AY133" s="175" t="s">
        <v>133</v>
      </c>
    </row>
    <row r="134" spans="1:65" s="13" customFormat="1">
      <c r="B134" s="156"/>
      <c r="D134" s="157" t="s">
        <v>141</v>
      </c>
      <c r="E134" s="158" t="s">
        <v>1</v>
      </c>
      <c r="F134" s="159" t="s">
        <v>618</v>
      </c>
      <c r="H134" s="160">
        <v>0.3</v>
      </c>
      <c r="L134" s="156"/>
      <c r="M134" s="198"/>
      <c r="N134" s="199"/>
      <c r="O134" s="199"/>
      <c r="P134" s="199"/>
      <c r="Q134" s="199"/>
      <c r="R134" s="199"/>
      <c r="S134" s="199"/>
      <c r="T134" s="200"/>
      <c r="AT134" s="158" t="s">
        <v>141</v>
      </c>
      <c r="AU134" s="158" t="s">
        <v>83</v>
      </c>
      <c r="AV134" s="13" t="s">
        <v>83</v>
      </c>
      <c r="AW134" s="13" t="s">
        <v>29</v>
      </c>
      <c r="AX134" s="13" t="s">
        <v>81</v>
      </c>
      <c r="AY134" s="158" t="s">
        <v>133</v>
      </c>
    </row>
    <row r="135" spans="1:65" s="2" customFormat="1" ht="6.95" customHeight="1">
      <c r="A135" s="30"/>
      <c r="B135" s="45"/>
      <c r="C135" s="46"/>
      <c r="D135" s="46"/>
      <c r="E135" s="46"/>
      <c r="F135" s="46"/>
      <c r="G135" s="46"/>
      <c r="H135" s="46"/>
      <c r="I135" s="46"/>
      <c r="J135" s="46"/>
      <c r="K135" s="46"/>
      <c r="L135" s="31"/>
      <c r="M135" s="30"/>
      <c r="O135" s="30"/>
      <c r="P135" s="30"/>
      <c r="Q135" s="30"/>
      <c r="R135" s="3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</row>
  </sheetData>
  <autoFilter ref="C120:K134" xr:uid="{00000000-0009-0000-0000-000008000000}"/>
  <mergeCells count="8">
    <mergeCell ref="E111:H111"/>
    <mergeCell ref="E113:H113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18</vt:i4>
      </vt:variant>
    </vt:vector>
  </HeadingPairs>
  <TitlesOfParts>
    <vt:vector size="27" baseType="lpstr">
      <vt:lpstr>Rekapitulace stavby</vt:lpstr>
      <vt:lpstr>01 - Zajištění stěn stav....</vt:lpstr>
      <vt:lpstr>02 - Zemní práce stav.jámy</vt:lpstr>
      <vt:lpstr>03 - Mikropiloty</vt:lpstr>
      <vt:lpstr>04 - Podbetonování nosnýc...</vt:lpstr>
      <vt:lpstr>05 - Spínání lany</vt:lpstr>
      <vt:lpstr>06 - Trhliny</vt:lpstr>
      <vt:lpstr>07 - Dodatečné sepnutí ob...</vt:lpstr>
      <vt:lpstr>08 - Vedlejší rozpočtové ...</vt:lpstr>
      <vt:lpstr>'01 - Zajištění stěn stav....'!Názvy_tisku</vt:lpstr>
      <vt:lpstr>'02 - Zemní práce stav.jámy'!Názvy_tisku</vt:lpstr>
      <vt:lpstr>'03 - Mikropiloty'!Názvy_tisku</vt:lpstr>
      <vt:lpstr>'04 - Podbetonování nosnýc...'!Názvy_tisku</vt:lpstr>
      <vt:lpstr>'05 - Spínání lany'!Názvy_tisku</vt:lpstr>
      <vt:lpstr>'06 - Trhliny'!Názvy_tisku</vt:lpstr>
      <vt:lpstr>'07 - Dodatečné sepnutí ob...'!Názvy_tisku</vt:lpstr>
      <vt:lpstr>'08 - Vedlejší rozpočtové ...'!Názvy_tisku</vt:lpstr>
      <vt:lpstr>'Rekapitulace stavby'!Názvy_tisku</vt:lpstr>
      <vt:lpstr>'01 - Zajištění stěn stav....'!Oblast_tisku</vt:lpstr>
      <vt:lpstr>'02 - Zemní práce stav.jámy'!Oblast_tisku</vt:lpstr>
      <vt:lpstr>'03 - Mikropiloty'!Oblast_tisku</vt:lpstr>
      <vt:lpstr>'04 - Podbetonování nosnýc...'!Oblast_tisku</vt:lpstr>
      <vt:lpstr>'05 - Spínání lany'!Oblast_tisku</vt:lpstr>
      <vt:lpstr>'06 - Trhliny'!Oblast_tisku</vt:lpstr>
      <vt:lpstr>'07 - Dodatečné sepnutí ob...'!Oblast_tisku</vt:lpstr>
      <vt:lpstr>'08 - Vedlejší rozpočtové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PC-VALCIKOVA\valcikova</dc:creator>
  <cp:lastModifiedBy>spicka.st</cp:lastModifiedBy>
  <dcterms:created xsi:type="dcterms:W3CDTF">2021-07-22T12:40:51Z</dcterms:created>
  <dcterms:modified xsi:type="dcterms:W3CDTF">2021-07-25T08:19:45Z</dcterms:modified>
</cp:coreProperties>
</file>